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xr:revisionPtr revIDLastSave="0" documentId="13_ncr:1_{D5B8E9B5-C767-4590-95C9-1781BFBF8E15}" xr6:coauthVersionLast="36" xr6:coauthVersionMax="36" xr10:uidLastSave="{00000000-0000-0000-0000-000000000000}"/>
  <bookViews>
    <workbookView xWindow="-98" yWindow="-98" windowWidth="20715" windowHeight="13275" tabRatio="893" firstSheet="1" activeTab="2" xr2:uid="{00000000-000D-0000-FFFF-FFFF00000000}"/>
  </bookViews>
  <sheets>
    <sheet name="Lies mich" sheetId="11" r:id="rId1"/>
    <sheet name="DPNK-Stamm" sheetId="1" r:id="rId2"/>
    <sheet name="Baugewerbe" sheetId="4" r:id="rId3"/>
  </sheets>
  <externalReferences>
    <externalReference r:id="rId4"/>
    <externalReference r:id="rId5"/>
    <externalReference r:id="rId6"/>
    <externalReference r:id="rId7"/>
    <externalReference r:id="rId8"/>
  </externalReferences>
  <definedNames>
    <definedName name="_TC55">'[1]K4 Blatt'!$M$16</definedName>
    <definedName name="_USK1">[1]Basiswerte!$B$14</definedName>
    <definedName name="_USK2">[1]Basiswerte!$B$15</definedName>
    <definedName name="_USK3">[1]Basiswerte!$B$16</definedName>
    <definedName name="_WAZ1">[2]SOLL_AZ.XLS!$H$58</definedName>
    <definedName name="_WAZ2">[2]SOLL_AZ.XLS!$I$58</definedName>
    <definedName name="A4_4J">[1]Basiswerte!$B$8</definedName>
    <definedName name="AB_10b">[2]SOLL_AZ.XLS!$I$161</definedName>
    <definedName name="AB_20">[2]SOLL_AZ.XLS!$I$185</definedName>
    <definedName name="AB_21">[2]KALK.XLS!$M$409</definedName>
    <definedName name="AB_6">[2]SOLL_AZ.XLS!$I$108</definedName>
    <definedName name="AB_7a">[2]SOLL_AZ.XLS!$I$115</definedName>
    <definedName name="AB_7b">[2]SOLL_AZ.XLS!$I$120</definedName>
    <definedName name="AB_8a">[2]SOLL_AZ.XLS!$I$139</definedName>
    <definedName name="AB_A">[2]KALK.XLS!$M$6</definedName>
    <definedName name="AB_B">[2]KALK.XLS!$M$8</definedName>
    <definedName name="AB_C">[2]KALK.XLS!$M$12</definedName>
    <definedName name="AB_ML">[2]KALK.XLS!$M$21</definedName>
    <definedName name="AB_U">[2]KALK.XLS!$M$418</definedName>
    <definedName name="AB_WBF">[2]SV_SATZ.XLS!$H$12</definedName>
    <definedName name="Arb_IE">[2]SV_SATZ.XLS!$E$27</definedName>
    <definedName name="Arb_KV">[2]SV_SATZ.XLS!$E$29</definedName>
    <definedName name="ARB_KV_AN">[2]SV_SATZ.XLS!$F$29</definedName>
    <definedName name="Arb_UV">[2]SV_SATZ.XLS!$E$31</definedName>
    <definedName name="AufzahlungsSTD">'[3]Stamm KV-Daten'!$A$50:$A$59</definedName>
    <definedName name="AufzahlungsStdEURO">'[3]Stamm KV-Daten'!$A$61:$A$65</definedName>
    <definedName name="AZ_1">[2]SOLL_AZ.XLS!$H$196</definedName>
    <definedName name="AZ_2">[2]SOLL_AZ.XLS!$I$196</definedName>
    <definedName name="AZ_AB">[2]SOLL_AZ.XLS!$I$197</definedName>
    <definedName name="AZ_BIS">[2]SOLL_AZ.XLS!$H$197</definedName>
    <definedName name="Beton080">'[1]K4 Blatt'!$M$10</definedName>
    <definedName name="Beton225">'[1]K4 Blatt'!$M$6</definedName>
    <definedName name="Beton225_Aufz_GK16">'[1]K4 Blatt'!$M$8</definedName>
    <definedName name="BIS_10b">[2]SOLL_AZ.XLS!$H$161</definedName>
    <definedName name="BIS_11">[2]SOLL_AZ.XLS!$H$168</definedName>
    <definedName name="BIS_12">[2]SOLL_AZ.XLS!$H$174</definedName>
    <definedName name="BIS_13">[2]SOLL_AZ.XLS!$H$190</definedName>
    <definedName name="BIS_20">[2]SOLL_AZ.XLS!$H$184</definedName>
    <definedName name="Bis_3">[2]SOLL_AZ.XLS!$H$79</definedName>
    <definedName name="BIS_4">[2]SOLL_AZ.XLS!$H$86</definedName>
    <definedName name="BIS_5">[2]SOLL_AZ.XLS!$H$93</definedName>
    <definedName name="BIS_6">[2]SOLL_AZ.XLS!$H$108</definedName>
    <definedName name="BIS_7a">[2]SOLL_AZ.XLS!$H$115</definedName>
    <definedName name="BIS_7b">[2]SOLL_AZ.XLS!$H$120</definedName>
    <definedName name="BIS_8a">[2]SOLL_AZ.XLS!$H$139</definedName>
    <definedName name="BIS_9">[2]SOLL_AZ.XLS!$H$155</definedName>
    <definedName name="BIS_A">[2]KALK.XLS!$L$6</definedName>
    <definedName name="BIS_B">[2]KALK.XLS!$L$8</definedName>
    <definedName name="BIS_C">[2]KALK.XLS!$L$12</definedName>
    <definedName name="BIS_ML">[2]KALK.XLS!$L$21</definedName>
    <definedName name="BIS_U">[2]KALK.XLS!$L$418</definedName>
    <definedName name="BIS_WBF">[2]SV_SATZ.XLS!$G$12</definedName>
    <definedName name="BML">[1]Basiswerte!$B$3</definedName>
    <definedName name="BMP">[1]Basiswerte!$B$4</definedName>
    <definedName name="DienstreiseSTD">'[3]Stamm KV-Daten'!$A$117:$A$119</definedName>
    <definedName name="DienstreiseTAG">'[3]Stamm KV-Daten'!$A$103:$A$114</definedName>
    <definedName name="DienstreiseWOCHE">'[3]Stamm KV-Daten'!$A$122:$A$127</definedName>
    <definedName name="Diesel">[1]Basiswerte!$B$25</definedName>
    <definedName name="_xlnm.Print_Area" localSheetId="2">Baugewerbe!$A$1:$K$153</definedName>
    <definedName name="DSK">[1]Basiswerte!$B$13</definedName>
    <definedName name="Dünnputz">'[1]K4 Blatt'!$M$26</definedName>
    <definedName name="ErschwernisZul">'[3]Stamm KV-Daten'!$A$71:$A$97</definedName>
    <definedName name="Frostschutzmat">'[1]K4 Blatt'!$M$28</definedName>
    <definedName name="Fugenband">'[1]K4 Blatt'!$M$12</definedName>
    <definedName name="Glasseide">'[1]K4 Blatt'!$M$24</definedName>
    <definedName name="GZ">[1]Basiswerte!$B$20</definedName>
    <definedName name="HB_Grundl1">[2]SV_SATZ.XLS!$E$39</definedName>
    <definedName name="HTML_CodePage" hidden="1">1252</definedName>
    <definedName name="HTML_Control" localSheetId="2" hidden="1">{"'Zusammenfassung für ÖSTAT'!$A$1:$G$55"}</definedName>
    <definedName name="HTML_Control" hidden="1">{"'Zusammenfassung für ÖSTAT'!$A$1:$G$55"}</definedName>
    <definedName name="HTML_Description" hidden="1">""</definedName>
    <definedName name="HTML_Email" hidden="1">""</definedName>
    <definedName name="HTML_Header" hidden="1">"Zusammenfassung für ÖSTAT"</definedName>
    <definedName name="HTML_LastUpdate" hidden="1">"23.12.99"</definedName>
    <definedName name="HTML_LineAfter" hidden="1">TRUE</definedName>
    <definedName name="HTML_LineBefore" hidden="1">TRUE</definedName>
    <definedName name="HTML_Name" hidden="1">"Andreas Kropik"</definedName>
    <definedName name="HTML_OBDlg2" hidden="1">TRUE</definedName>
    <definedName name="HTML_OBDlg4" hidden="1">TRUE</definedName>
    <definedName name="HTML_OS" hidden="1">0</definedName>
    <definedName name="HTML_PathFile" hidden="1">"D:\Eigene Dateien\internetpublikation\sk_tab01012000.htm"</definedName>
    <definedName name="HTML_Title" hidden="1">"FM"</definedName>
    <definedName name="K2GZWerte">'[4]K2 2020'!$H$21:$H$26</definedName>
    <definedName name="Kleber">'[1]K4 Blatt'!$M$22</definedName>
    <definedName name="KV_IIb">[1]Basiswerte!$B$1</definedName>
    <definedName name="KV_IIIb">[1]Basiswerte!$B$2</definedName>
    <definedName name="KVBezeichnung">'[3]Stamm KV-Daten'!$A$7:$A$33</definedName>
    <definedName name="Liter_kWh">[1]Basiswerte!$B$26</definedName>
    <definedName name="lohngeb_K">[1]Basiswerte!$B$18</definedName>
    <definedName name="MehrarbeitsStd">'[3]Stamm KV-Daten'!$A$39:$A$48</definedName>
    <definedName name="ÖBGL_Abm_AV">[1]Basiswerte!$B$22</definedName>
    <definedName name="ÖBGL_Abm_Rep">[1]Basiswerte!$B$23</definedName>
    <definedName name="Planiegebühr_je_to">[1]Basiswerte!$B$30</definedName>
    <definedName name="PS_6cm">'[1]K4 Blatt'!$M$20</definedName>
    <definedName name="PS_6cm_LadeLohn">'[1]K4 Blatt'!$H$20</definedName>
    <definedName name="Schalstein25cm">'[1]K4 Blatt'!$M$14</definedName>
    <definedName name="Schalstein25cm_ladeLohn">'[1]K4 Blatt'!$H$14</definedName>
    <definedName name="Schlaufenmatte">'[1]K4 Blatt'!$M$18</definedName>
    <definedName name="sdsddsdsds" localSheetId="2" hidden="1">{"'Zusammenfassung für ÖSTAT'!$A$1:$G$55"}</definedName>
    <definedName name="sdsddsdsds" hidden="1">{"'Zusammenfassung für ÖSTAT'!$A$1:$G$55"}</definedName>
    <definedName name="SV_AB">[2]SV_SATZ.XLS!$H$15</definedName>
    <definedName name="SV_BIS">[2]SV_SATZ.XLS!$G$15</definedName>
    <definedName name="Tarif_LKW_10km_m3_1_5to">[1]Basiswerte!$B$28</definedName>
    <definedName name="TC55_LadeLohn">'[1]K4 Blatt'!$H$16</definedName>
    <definedName name="UmlagenK3spalteA">[3]Projekt!$A$242:$A$246</definedName>
    <definedName name="wwwww" localSheetId="2" hidden="1">{"'Zusammenfassung für ÖSTAT'!$A$1:$G$55"}</definedName>
    <definedName name="wwwww" hidden="1">{"'Zusammenfassung für ÖSTAT'!$A$1:$G$55"}</definedName>
    <definedName name="xx">[5]SOLL_AZ.XLS!$I$160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94" i="4" l="1"/>
  <c r="O94" i="4"/>
  <c r="P94" i="4"/>
  <c r="Q94" i="4"/>
  <c r="N95" i="4"/>
  <c r="O95" i="4"/>
  <c r="P95" i="4"/>
  <c r="Q95" i="4"/>
  <c r="N96" i="4"/>
  <c r="O96" i="4"/>
  <c r="P96" i="4"/>
  <c r="Q96" i="4"/>
  <c r="N97" i="4"/>
  <c r="O97" i="4"/>
  <c r="P97" i="4"/>
  <c r="Q97" i="4"/>
  <c r="N98" i="4"/>
  <c r="O98" i="4"/>
  <c r="P98" i="4"/>
  <c r="Q98" i="4"/>
  <c r="N99" i="4"/>
  <c r="O99" i="4"/>
  <c r="P99" i="4"/>
  <c r="Q99" i="4"/>
  <c r="N100" i="4"/>
  <c r="O100" i="4"/>
  <c r="P100" i="4"/>
  <c r="Q100" i="4"/>
  <c r="N101" i="4"/>
  <c r="O101" i="4"/>
  <c r="P101" i="4"/>
  <c r="N102" i="4"/>
  <c r="O102" i="4"/>
  <c r="P102" i="4"/>
  <c r="Q102" i="4"/>
  <c r="N103" i="4"/>
  <c r="O103" i="4"/>
  <c r="P103" i="4"/>
  <c r="Q103" i="4"/>
  <c r="N104" i="4"/>
  <c r="O104" i="4"/>
  <c r="P104" i="4"/>
  <c r="Q104" i="4"/>
  <c r="N105" i="4"/>
  <c r="O105" i="4"/>
  <c r="P105" i="4"/>
  <c r="Q105" i="4"/>
  <c r="E82" i="4" l="1"/>
  <c r="G39" i="11" l="1"/>
  <c r="Q117" i="4" l="1"/>
  <c r="P117" i="4"/>
  <c r="O117" i="4"/>
  <c r="N117" i="4"/>
  <c r="P116" i="4"/>
  <c r="O116" i="4"/>
  <c r="N116" i="4"/>
  <c r="Q115" i="4"/>
  <c r="P115" i="4"/>
  <c r="O115" i="4"/>
  <c r="N115" i="4"/>
  <c r="Q114" i="4"/>
  <c r="P114" i="4"/>
  <c r="O114" i="4"/>
  <c r="N114" i="4"/>
  <c r="Q113" i="4"/>
  <c r="P113" i="4"/>
  <c r="O113" i="4"/>
  <c r="N113" i="4"/>
  <c r="Q112" i="4"/>
  <c r="P112" i="4"/>
  <c r="O112" i="4"/>
  <c r="N112" i="4"/>
  <c r="Q111" i="4"/>
  <c r="P111" i="4"/>
  <c r="O111" i="4"/>
  <c r="N111" i="4"/>
  <c r="Q110" i="4"/>
  <c r="P110" i="4"/>
  <c r="O110" i="4"/>
  <c r="N110" i="4"/>
  <c r="Q109" i="4"/>
  <c r="P109" i="4"/>
  <c r="O109" i="4"/>
  <c r="N109" i="4"/>
  <c r="Q108" i="4"/>
  <c r="O108" i="4"/>
  <c r="N108" i="4"/>
  <c r="Q107" i="4"/>
  <c r="P107" i="4"/>
  <c r="O107" i="4"/>
  <c r="N107" i="4"/>
  <c r="Q106" i="4"/>
  <c r="P106" i="4"/>
  <c r="O106" i="4"/>
  <c r="N106" i="4"/>
  <c r="Q93" i="4"/>
  <c r="P93" i="4"/>
  <c r="O93" i="4"/>
  <c r="N93" i="4"/>
  <c r="P92" i="4"/>
  <c r="O92" i="4"/>
  <c r="N92" i="4"/>
  <c r="Q91" i="4"/>
  <c r="P91" i="4"/>
  <c r="O91" i="4"/>
  <c r="N91" i="4"/>
  <c r="Q90" i="4"/>
  <c r="P90" i="4"/>
  <c r="O90" i="4"/>
  <c r="N90" i="4"/>
  <c r="Q89" i="4"/>
  <c r="P89" i="4"/>
  <c r="O89" i="4"/>
  <c r="N89" i="4"/>
  <c r="Q88" i="4"/>
  <c r="P88" i="4"/>
  <c r="O88" i="4"/>
  <c r="N88" i="4"/>
  <c r="Q87" i="4"/>
  <c r="P87" i="4"/>
  <c r="O87" i="4"/>
  <c r="N87" i="4"/>
  <c r="Q86" i="4"/>
  <c r="P86" i="4"/>
  <c r="O86" i="4"/>
  <c r="N86" i="4"/>
  <c r="Q85" i="4"/>
  <c r="P85" i="4"/>
  <c r="O85" i="4"/>
  <c r="Q84" i="4"/>
  <c r="O84" i="4"/>
  <c r="N84" i="4"/>
  <c r="Q83" i="4"/>
  <c r="P83" i="4"/>
  <c r="O83" i="4"/>
  <c r="N83" i="4"/>
  <c r="Q82" i="4"/>
  <c r="O82" i="4"/>
  <c r="N82" i="4"/>
  <c r="Q81" i="4"/>
  <c r="P81" i="4"/>
  <c r="O81" i="4"/>
  <c r="N81" i="4"/>
  <c r="P80" i="4"/>
  <c r="O80" i="4"/>
  <c r="N80" i="4"/>
  <c r="Q79" i="4"/>
  <c r="P79" i="4"/>
  <c r="O79" i="4"/>
  <c r="N79" i="4"/>
  <c r="Q78" i="4"/>
  <c r="P78" i="4"/>
  <c r="O78" i="4"/>
  <c r="N78" i="4"/>
  <c r="Q77" i="4"/>
  <c r="P77" i="4"/>
  <c r="O77" i="4"/>
  <c r="N77" i="4"/>
  <c r="Q76" i="4"/>
  <c r="P76" i="4"/>
  <c r="O76" i="4"/>
  <c r="N76" i="4"/>
  <c r="Q75" i="4"/>
  <c r="P75" i="4"/>
  <c r="O75" i="4"/>
  <c r="N75" i="4"/>
  <c r="P74" i="4"/>
  <c r="O74" i="4"/>
  <c r="N74" i="4"/>
  <c r="P73" i="4"/>
  <c r="O73" i="4"/>
  <c r="N73" i="4"/>
  <c r="Q72" i="4"/>
  <c r="P72" i="4"/>
  <c r="O72" i="4"/>
  <c r="N72" i="4"/>
  <c r="P71" i="4"/>
  <c r="O71" i="4"/>
  <c r="N71" i="4"/>
  <c r="Q70" i="4"/>
  <c r="P70" i="4"/>
  <c r="O70" i="4"/>
  <c r="N70" i="4"/>
  <c r="P69" i="4"/>
  <c r="O69" i="4"/>
  <c r="N69" i="4"/>
  <c r="Q68" i="4"/>
  <c r="P68" i="4"/>
  <c r="O68" i="4"/>
  <c r="N68" i="4"/>
  <c r="Q67" i="4"/>
  <c r="P67" i="4"/>
  <c r="O67" i="4"/>
  <c r="N67" i="4"/>
  <c r="Q66" i="4"/>
  <c r="P66" i="4"/>
  <c r="O66" i="4"/>
  <c r="N66" i="4"/>
  <c r="Q65" i="4"/>
  <c r="P65" i="4"/>
  <c r="O65" i="4"/>
  <c r="N65" i="4"/>
  <c r="Q64" i="4"/>
  <c r="P64" i="4"/>
  <c r="O64" i="4"/>
  <c r="N64" i="4"/>
  <c r="Q63" i="4"/>
  <c r="P63" i="4"/>
  <c r="O63" i="4"/>
  <c r="N63" i="4"/>
  <c r="Q62" i="4"/>
  <c r="P62" i="4"/>
  <c r="O62" i="4"/>
  <c r="N62" i="4"/>
  <c r="Q61" i="4"/>
  <c r="P61" i="4"/>
  <c r="O61" i="4"/>
  <c r="N61" i="4"/>
  <c r="Q60" i="4"/>
  <c r="P60" i="4"/>
  <c r="O60" i="4"/>
  <c r="N60" i="4"/>
  <c r="Q59" i="4"/>
  <c r="P59" i="4"/>
  <c r="O59" i="4"/>
  <c r="N59" i="4"/>
  <c r="Q58" i="4"/>
  <c r="P58" i="4"/>
  <c r="O58" i="4"/>
  <c r="N58" i="4"/>
  <c r="Q57" i="4"/>
  <c r="P57" i="4"/>
  <c r="O57" i="4"/>
  <c r="Q56" i="4"/>
  <c r="P56" i="4"/>
  <c r="O56" i="4"/>
  <c r="Q55" i="4"/>
  <c r="P55" i="4"/>
  <c r="O55" i="4"/>
  <c r="O118" i="4" l="1"/>
  <c r="J127" i="4" s="1"/>
  <c r="A30" i="4" l="1"/>
  <c r="A29" i="4"/>
  <c r="A26" i="4"/>
  <c r="H21" i="1" l="1"/>
  <c r="H17" i="1" l="1"/>
  <c r="A10" i="4"/>
  <c r="H28" i="4"/>
  <c r="A28" i="4"/>
  <c r="A27" i="4"/>
  <c r="H12" i="4"/>
  <c r="H13" i="4"/>
  <c r="H14" i="4"/>
  <c r="H15" i="4"/>
  <c r="H16" i="4"/>
  <c r="H17" i="4"/>
  <c r="H18" i="4"/>
  <c r="H19" i="4"/>
  <c r="H20" i="4"/>
  <c r="H21" i="4"/>
  <c r="H22" i="4"/>
  <c r="H23" i="4"/>
  <c r="H11" i="4"/>
  <c r="A12" i="4"/>
  <c r="A13" i="4"/>
  <c r="A14" i="4"/>
  <c r="A15" i="4"/>
  <c r="A16" i="4"/>
  <c r="A17" i="4"/>
  <c r="A18" i="4"/>
  <c r="A19" i="4"/>
  <c r="A20" i="4"/>
  <c r="A21" i="4"/>
  <c r="A22" i="4"/>
  <c r="A23" i="4"/>
  <c r="A11" i="4"/>
  <c r="H27" i="4" l="1"/>
  <c r="H20" i="1"/>
  <c r="H23" i="1" s="1"/>
  <c r="H24" i="1" s="1"/>
  <c r="E139" i="4"/>
  <c r="I136" i="4"/>
  <c r="G141" i="4" s="1"/>
  <c r="D136" i="4"/>
  <c r="G140" i="4" s="1"/>
  <c r="J119" i="4"/>
  <c r="D114" i="4"/>
  <c r="G85" i="4"/>
  <c r="J84" i="4"/>
  <c r="P84" i="4" s="1"/>
  <c r="G82" i="4"/>
  <c r="E79" i="4"/>
  <c r="E80" i="4" s="1"/>
  <c r="G80" i="4" s="1"/>
  <c r="F71" i="4"/>
  <c r="H46" i="4"/>
  <c r="G57" i="4" s="1"/>
  <c r="H45" i="4"/>
  <c r="H42" i="4"/>
  <c r="G56" i="4" s="1"/>
  <c r="E40" i="4"/>
  <c r="G40" i="4" s="1"/>
  <c r="G39" i="4"/>
  <c r="H36" i="4"/>
  <c r="G34" i="4"/>
  <c r="G35" i="4" s="1"/>
  <c r="E111" i="4" s="1"/>
  <c r="E112" i="4" s="1"/>
  <c r="H24" i="4"/>
  <c r="J120" i="4" l="1"/>
  <c r="H26" i="4"/>
  <c r="I55" i="4"/>
  <c r="E115" i="4"/>
  <c r="E116" i="4" s="1"/>
  <c r="G116" i="4" s="1"/>
  <c r="I57" i="4"/>
  <c r="I85" i="4"/>
  <c r="H39" i="4"/>
  <c r="E87" i="4"/>
  <c r="E88" i="4" s="1"/>
  <c r="E91" i="4" s="1"/>
  <c r="E92" i="4" s="1"/>
  <c r="G92" i="4" s="1"/>
  <c r="G41" i="4"/>
  <c r="G44" i="4" s="1"/>
  <c r="G47" i="4" s="1"/>
  <c r="G52" i="4" s="1"/>
  <c r="H52" i="4" s="1"/>
  <c r="F141" i="4"/>
  <c r="I52" i="4"/>
  <c r="I56" i="4"/>
  <c r="G55" i="4"/>
  <c r="E140" i="4"/>
  <c r="E142" i="4" s="1"/>
  <c r="F73" i="4"/>
  <c r="E62" i="4"/>
  <c r="E103" i="4"/>
  <c r="E104" i="4" s="1"/>
  <c r="E107" i="4" s="1"/>
  <c r="E108" i="4" s="1"/>
  <c r="G108" i="4" s="1"/>
  <c r="E63" i="4" l="1"/>
  <c r="E64" i="4" s="1"/>
  <c r="E65" i="4" s="1"/>
  <c r="E94" i="4"/>
  <c r="E96" i="4" s="1"/>
  <c r="H47" i="4"/>
  <c r="H29" i="4"/>
  <c r="I108" i="4" s="1"/>
  <c r="H108" i="4"/>
  <c r="J52" i="4"/>
  <c r="H55" i="4"/>
  <c r="J55" i="4" s="1"/>
  <c r="N55" i="4" s="1"/>
  <c r="H80" i="4"/>
  <c r="J80" i="4" s="1"/>
  <c r="Q80" i="4" s="1"/>
  <c r="H56" i="4"/>
  <c r="J56" i="4" s="1"/>
  <c r="N56" i="4" s="1"/>
  <c r="H82" i="4"/>
  <c r="J82" i="4" s="1"/>
  <c r="P82" i="4" s="1"/>
  <c r="H92" i="4"/>
  <c r="J92" i="4" s="1"/>
  <c r="Q92" i="4" s="1"/>
  <c r="H85" i="4"/>
  <c r="J85" i="4" s="1"/>
  <c r="N85" i="4" s="1"/>
  <c r="H116" i="4"/>
  <c r="J116" i="4" s="1"/>
  <c r="Q116" i="4" s="1"/>
  <c r="H57" i="4"/>
  <c r="J57" i="4" s="1"/>
  <c r="N57" i="4" s="1"/>
  <c r="E68" i="4" l="1"/>
  <c r="E69" i="4" s="1"/>
  <c r="G69" i="4" s="1"/>
  <c r="H69" i="4" s="1"/>
  <c r="J69" i="4" s="1"/>
  <c r="Q69" i="4" s="1"/>
  <c r="E97" i="4"/>
  <c r="H30" i="4"/>
  <c r="N118" i="4"/>
  <c r="J126" i="4" s="1"/>
  <c r="D139" i="4" s="1"/>
  <c r="I71" i="4"/>
  <c r="I73" i="4" s="1"/>
  <c r="J108" i="4"/>
  <c r="E99" i="4" l="1"/>
  <c r="E100" i="4" s="1"/>
  <c r="E101" i="4" s="1"/>
  <c r="G101" i="4" s="1"/>
  <c r="H101" i="4" s="1"/>
  <c r="J101" i="4" s="1"/>
  <c r="Q101" i="4" s="1"/>
  <c r="D73" i="4"/>
  <c r="H73" i="4" s="1"/>
  <c r="J73" i="4" s="1"/>
  <c r="Q73" i="4" s="1"/>
  <c r="D71" i="4"/>
  <c r="H71" i="4" s="1"/>
  <c r="J71" i="4" s="1"/>
  <c r="Q71" i="4" s="1"/>
  <c r="P108" i="4"/>
  <c r="P118" i="4" s="1"/>
  <c r="J128" i="4" s="1"/>
  <c r="D142" i="4"/>
  <c r="H74" i="4" l="1"/>
  <c r="J74" i="4" s="1"/>
  <c r="Q74" i="4" s="1"/>
  <c r="Q118" i="4" s="1"/>
  <c r="F139" i="4"/>
  <c r="F142" i="4" s="1"/>
  <c r="J129" i="4" l="1"/>
  <c r="G139" i="4" s="1"/>
  <c r="J118" i="4"/>
  <c r="J121" i="4" s="1"/>
  <c r="J130" i="4" l="1"/>
  <c r="G142" i="4"/>
  <c r="H142" i="4" s="1"/>
  <c r="H143" i="4" s="1"/>
  <c r="H139" i="4"/>
</calcChain>
</file>

<file path=xl/sharedStrings.xml><?xml version="1.0" encoding="utf-8"?>
<sst xmlns="http://schemas.openxmlformats.org/spreadsheetml/2006/main" count="229" uniqueCount="155">
  <si>
    <t>Ermittlung der produktiven Arbeitstage</t>
  </si>
  <si>
    <t>Tage</t>
  </si>
  <si>
    <t>Tage pro Jahr</t>
  </si>
  <si>
    <t>Samstage und Sonntage</t>
  </si>
  <si>
    <t>Arbeitslosenversicherung</t>
  </si>
  <si>
    <t>Bruttojahresarbeitszeit</t>
  </si>
  <si>
    <t>Zuschlag Insolvenzentgeltsicherung</t>
  </si>
  <si>
    <t>Pensionsversicherung ASVG</t>
  </si>
  <si>
    <t>Krankenversicherung ASVG</t>
  </si>
  <si>
    <t>Unfallversicherung</t>
  </si>
  <si>
    <t>Wohnbauförderungsbeitrag</t>
  </si>
  <si>
    <t>SOLL-Arbeitszeit</t>
  </si>
  <si>
    <t>Schlechtwetterentschädigungsbeitrag</t>
  </si>
  <si>
    <t>Familienlastenausgleichsfonds</t>
  </si>
  <si>
    <t>Anwesenheitszeit</t>
  </si>
  <si>
    <t>Kommunalsteuer</t>
  </si>
  <si>
    <t>in Tagen</t>
  </si>
  <si>
    <t>Berechnung der Personalnebenkosten</t>
  </si>
  <si>
    <t>in %</t>
  </si>
  <si>
    <t>Summe</t>
  </si>
  <si>
    <t>Projektspezifische Anpassung der UPNK</t>
  </si>
  <si>
    <t>Arbeitszeit gem KollV</t>
  </si>
  <si>
    <t>Std/Wo</t>
  </si>
  <si>
    <t>€/Std</t>
  </si>
  <si>
    <t>Mehrarbeitsfaktor</t>
  </si>
  <si>
    <t>Mehrlohnfaktor</t>
  </si>
  <si>
    <t>UPNK 0</t>
  </si>
  <si>
    <t>UPNK 1</t>
  </si>
  <si>
    <t>UPNK 2</t>
  </si>
  <si>
    <t>UPNK 3</t>
  </si>
  <si>
    <t>Werte gem Stammdaten</t>
  </si>
  <si>
    <t>Mehrarbeitsfaktor (MAF)</t>
  </si>
  <si>
    <t>Mehrlohnfaktor (MLF)</t>
  </si>
  <si>
    <t>Produkt</t>
  </si>
  <si>
    <t>Umgelegte Personalnebenkosten (K3 Zeile 13)</t>
  </si>
  <si>
    <t>Direkte Personalnebenkosten (ArbeiterInnen)</t>
  </si>
  <si>
    <t>Summe Direkte Personalnebenkosten (DPNK)</t>
  </si>
  <si>
    <t>Mittelwert</t>
  </si>
  <si>
    <t>Ausfall-tage</t>
  </si>
  <si>
    <t>Gesetzliche Feiertage (Durchschnittswert)</t>
  </si>
  <si>
    <t>Urlaubsanspruch</t>
  </si>
  <si>
    <t>Krankenstand, Pflegefreistellung</t>
  </si>
  <si>
    <t>Sonstige Verhinderung (Arzt, Hochzeit usw)</t>
  </si>
  <si>
    <t>Ausfall Schlechtwetter mit Rückvergütung</t>
  </si>
  <si>
    <t>Betriebliche unproduktive Zeiten (Wartezeiten, Schulung usw)</t>
  </si>
  <si>
    <t>Produktive (verrechenbare) Arbeitszeit (in Tagen)</t>
  </si>
  <si>
    <t>UPNK Kennzeichen</t>
  </si>
  <si>
    <t>Gem KollV Bauindustrie und Baugewerbe sowie BUAG</t>
  </si>
  <si>
    <t xml:space="preserve"> DPNK</t>
  </si>
  <si>
    <t>Gesamt</t>
  </si>
  <si>
    <t>A. Entlohnung für die produktive Arbeitszeit (Basis)</t>
  </si>
  <si>
    <t xml:space="preserve">B. Berechnung der UmgelegtenPersonalnebenkosten </t>
  </si>
  <si>
    <t>B1. Entlohnung und DPNK für Ausfallzeiten</t>
  </si>
  <si>
    <t>Feiertage</t>
  </si>
  <si>
    <t>Krankenstand u sonstige Verhinderung</t>
  </si>
  <si>
    <t>Betrieblicher Ausfall und Unproduktivität</t>
  </si>
  <si>
    <t>Schlechtwetter mit Rückvergütung (daher keine Kosten)</t>
  </si>
  <si>
    <t>Urlaub in B2.1</t>
  </si>
  <si>
    <t>B2. Beiträge gem BUAG</t>
  </si>
  <si>
    <t>B2.1 Sachbereich Urlaub</t>
  </si>
  <si>
    <t>Beitragspflichtig</t>
  </si>
  <si>
    <t>abzüglich Urlaub</t>
  </si>
  <si>
    <t>bei 5 Tage pro Woche</t>
  </si>
  <si>
    <t>Wochen beitragspflichtig</t>
  </si>
  <si>
    <t>Zuschlag pro beitragspfl. Woche</t>
  </si>
  <si>
    <t>KV-Löhne</t>
  </si>
  <si>
    <t>Hebefaktor</t>
  </si>
  <si>
    <t>Beitrag an die BUAK pro Jahr</t>
  </si>
  <si>
    <t>entspricht (bei 7,8 Std/Tag)</t>
  </si>
  <si>
    <t>bei Urlausanspruch 5 Wochen</t>
  </si>
  <si>
    <t>von</t>
  </si>
  <si>
    <t>für</t>
  </si>
  <si>
    <t>bei Urlausanspruch 6 Wochen</t>
  </si>
  <si>
    <t>Rückvergütung BUAK (+ Pauschalsatz für Lohnnebenkosten 30,1%)</t>
  </si>
  <si>
    <t>Beitragspflichtig (April bis Nov.)</t>
  </si>
  <si>
    <t>Wochen</t>
  </si>
  <si>
    <t>Entspricht (7,8 Std/Tag)</t>
  </si>
  <si>
    <t>Rückvergütetet Tage</t>
  </si>
  <si>
    <t>Durchbeschäftigung Winter?</t>
  </si>
  <si>
    <t>Ja</t>
  </si>
  <si>
    <t>Wenn "Nein", Entfall der Rückvergütung</t>
  </si>
  <si>
    <t>Nein</t>
  </si>
  <si>
    <t>Wenn "Nein", Entfall Bezahlung der Tage</t>
  </si>
  <si>
    <t>B2.3 Sachbereich Abfertigung</t>
  </si>
  <si>
    <t>entspricht</t>
  </si>
  <si>
    <t>B2.4 Sachbereich Überbrückungsgeld</t>
  </si>
  <si>
    <t>B3. Weihnachtsgeld</t>
  </si>
  <si>
    <t>Pflichtig gem KollV</t>
  </si>
  <si>
    <t>Betrag je 39Std/Wo</t>
  </si>
  <si>
    <t>Betrag</t>
  </si>
  <si>
    <t>B4. Sonstiges</t>
  </si>
  <si>
    <t>Betrag f Baugewerbe</t>
  </si>
  <si>
    <t>Betrag f Bauindustrie</t>
  </si>
  <si>
    <t>Beitrag für Ausbildung gemittelt</t>
  </si>
  <si>
    <t>B4.2 Sonstiges (Erinnerungswert)</t>
  </si>
  <si>
    <t>Summe gesamte Personal und Personalnebenkosten</t>
  </si>
  <si>
    <t>Abzüglich Entlohnung</t>
  </si>
  <si>
    <t>Abzüglich direkte Personalnebenkosten</t>
  </si>
  <si>
    <t>Zusammenfassung der UPNK in Baugewerbe und Bauindustrie (ArbeiterInnen)</t>
  </si>
  <si>
    <t>Personalnebenkosten in Abhängigkeit von Mehrarbeit und Mehrverdienst</t>
  </si>
  <si>
    <t>Bezeich-nung</t>
  </si>
  <si>
    <t>Prozent-satz</t>
  </si>
  <si>
    <t>UPNK0</t>
  </si>
  <si>
    <t>abhängig von Mehrarbeit</t>
  </si>
  <si>
    <t>UPNK1</t>
  </si>
  <si>
    <t>abhängig von Mehrverdienst</t>
  </si>
  <si>
    <t>UPNK2</t>
  </si>
  <si>
    <t>abhängig von Mehrarbeit und Mehrverdienst</t>
  </si>
  <si>
    <t>UPNK3</t>
  </si>
  <si>
    <r>
      <rPr>
        <sz val="11"/>
        <color theme="1"/>
        <rFont val="Calibri"/>
        <family val="2"/>
      </rPr>
      <t>Ø</t>
    </r>
    <r>
      <rPr>
        <sz val="12.65"/>
        <color theme="1"/>
        <rFont val="Calibri"/>
        <family val="2"/>
      </rPr>
      <t xml:space="preserve"> KV-Lohn</t>
    </r>
  </si>
  <si>
    <r>
      <t>Ø</t>
    </r>
    <r>
      <rPr>
        <sz val="12.65"/>
        <color theme="1"/>
        <rFont val="Calibri"/>
        <family val="2"/>
      </rPr>
      <t xml:space="preserve"> abgabeplichtiger Lohn</t>
    </r>
  </si>
  <si>
    <t>Arbeitsfreie Tage gem KollV (24.12 u 31.12)</t>
  </si>
  <si>
    <t>B2.2 Sachbereich Winterfeiertage</t>
  </si>
  <si>
    <t>B4.1 Zwischenbetriebliche Ausbildung</t>
  </si>
  <si>
    <t>Beispielrechnung für die projektbezogene Anpassung der UPNK</t>
  </si>
  <si>
    <t>Summe Direkte Personalnebenkosten auf lfd Entgelt (DPNK)</t>
  </si>
  <si>
    <t>Stand:</t>
  </si>
  <si>
    <t>Direkte Personalnebenkosten auf lfd. Entgelt</t>
  </si>
  <si>
    <t>Musterkalkulation der umgelegten Personalnebenkosten</t>
  </si>
  <si>
    <t>nach</t>
  </si>
  <si>
    <t>dem Kollektivvertrag für</t>
  </si>
  <si>
    <t>Baugewerbe und Bauindustrie und BUAG</t>
  </si>
  <si>
    <t>Erstellt von Univ.-Prof. DI Dr Andreas Kropik</t>
  </si>
  <si>
    <t>www.ibpm.at</t>
  </si>
  <si>
    <t>Grau hinterlegte Felder sind individuelle Eingabefelder.  Sie sind überschreibbar. Alle Berechnungen sind sorgfältig geprüft, Fehler sind allerdings nie ausgeschlossen. Die Anwendung erfolgt auf eigene Gefahr.</t>
  </si>
  <si>
    <t>abzüglich Wohnbauförderungsbeitrag</t>
  </si>
  <si>
    <t>Projektarbeitszeit</t>
  </si>
  <si>
    <r>
      <t xml:space="preserve">Nähere Erläuterungen zu den Personalnebenkosten und zur Stundensatzkalkulation (K3-Blatt) können dem Buch </t>
    </r>
    <r>
      <rPr>
        <i/>
        <sz val="11"/>
        <rFont val="Calibri"/>
        <family val="2"/>
        <scheme val="minor"/>
      </rPr>
      <t>Kropik</t>
    </r>
    <r>
      <rPr>
        <sz val="11"/>
        <rFont val="Calibri"/>
        <family val="2"/>
        <scheme val="minor"/>
      </rPr>
      <t xml:space="preserve">, </t>
    </r>
    <r>
      <rPr>
        <b/>
        <sz val="11"/>
        <rFont val="Calibri"/>
        <family val="2"/>
        <scheme val="minor"/>
      </rPr>
      <t>Baukalkulation, Kostenrechnung und ÖNORM B 2061</t>
    </r>
    <r>
      <rPr>
        <sz val="11"/>
        <rFont val="Calibri"/>
        <family val="2"/>
        <scheme val="minor"/>
      </rPr>
      <t xml:space="preserve"> entnommen werden. Verfügbar ist auch ein </t>
    </r>
    <r>
      <rPr>
        <b/>
        <sz val="11"/>
        <rFont val="Calibri"/>
        <family val="2"/>
        <scheme val="minor"/>
      </rPr>
      <t>K3-Kalkulationsprogramm</t>
    </r>
    <r>
      <rPr>
        <sz val="11"/>
        <rFont val="Calibri"/>
        <family val="2"/>
        <scheme val="minor"/>
      </rPr>
      <t xml:space="preserve"> (in Excel) zur Ermittlung des Stundensatztes (K3-Blatt-Kalkulation nach der ÖNORM B 2061:2020). Es ist dz (März 2020) das einzige Programm,  welches auf die Besonderheiten der einzelnen Kollektivverträge eingeht (unterschiedliche Bemessungsgrudlagen für Erschwernisse, Überstunden udgl). Weitere Informationen dazu siehe www.bw-b.at. </t>
    </r>
  </si>
  <si>
    <t>DPNK auf Sonderzahlungen (Anpassung der DPNK auf lfd Entgelt)</t>
  </si>
  <si>
    <t>Direkte Personalnebenkosten auf Sonderzahlungen</t>
  </si>
  <si>
    <t>Alle grau hinterlegten Zellen sind Eingabefelder. Damit können, bezogen auf Ihre Situation Anpassungen vorgenommen werden.</t>
  </si>
  <si>
    <t xml:space="preserve">Die weiteren Blätter enthalten Musterkalkulationen für einzelne Branchen bzw Kollektivverträge. Die individuellen Ausfalltage (zB Krankheit oder betriebliche Ausfallzeiten) können den eigenen Werten entsprechend angepasst werden. Bitte bedenken sie, dass die Musterberechnung eine Jahresberechnung darstellt. Daher sind Ausfalltage bei nicht ganzjähriger Durchbeschäftigung hochzurechnen. Verwenden Sie als Anhaltspunkt den nachstehenden Kalkulator. </t>
  </si>
  <si>
    <t>Anzahl der Ausfalltage</t>
  </si>
  <si>
    <t>Durchschnittliche Beschäftigungsdauer pro Kalenderjahr</t>
  </si>
  <si>
    <t>Hochgerechnte Ausfalltage pro Jahr</t>
  </si>
  <si>
    <r>
      <t xml:space="preserve">Das Thema UMGELEGTE PERSONALNEBENKOSTEN ist für viele Anwender eine undurchsichtige Thematik. Die Kalkulationsblätter helfen, zielgerichtet einen plausiblen Wert ermitteln zu können. </t>
    </r>
    <r>
      <rPr>
        <sz val="12"/>
        <color rgb="FFFF0000"/>
        <rFont val="Calibri"/>
        <family val="2"/>
        <scheme val="minor"/>
      </rPr>
      <t>Bitte prüfen Sie das Ergebnis, bevor Sie damit Kalkulationen erstellen.</t>
    </r>
  </si>
  <si>
    <r>
      <t xml:space="preserve">Das Blatt </t>
    </r>
    <r>
      <rPr>
        <b/>
        <sz val="12"/>
        <color theme="1"/>
        <rFont val="Calibri"/>
        <family val="2"/>
        <scheme val="minor"/>
      </rPr>
      <t>DPNK-Stamm</t>
    </r>
    <r>
      <rPr>
        <sz val="12"/>
        <color theme="1"/>
        <rFont val="Calibri"/>
        <family val="2"/>
        <scheme val="minor"/>
      </rPr>
      <t xml:space="preserve"> enthält die direkten Personalkosten. Ändern sich diese, können sie im Blatt geändert werden. Auf der Seite www.bw-b.at werden die Werte auch laufend aktualisiert.</t>
    </r>
  </si>
  <si>
    <t>Musterkalkulationen für die umgelegten Personalnebenkosten</t>
  </si>
  <si>
    <t>einzelner Branchen</t>
  </si>
  <si>
    <t>Informationen zu den Personalnebenkosten finden sich zB im Buch</t>
  </si>
  <si>
    <t>http://www.bw-b.at/BuchKalk.htm</t>
  </si>
  <si>
    <r>
      <rPr>
        <b/>
        <i/>
        <sz val="11"/>
        <color rgb="FFFF0000"/>
        <rFont val="Calibri"/>
        <family val="2"/>
        <scheme val="minor"/>
      </rPr>
      <t>Kropik</t>
    </r>
    <r>
      <rPr>
        <b/>
        <sz val="11"/>
        <color rgb="FFFF0000"/>
        <rFont val="Calibri"/>
        <family val="2"/>
        <scheme val="minor"/>
      </rPr>
      <t>, Baukalkulation, Kostenrechnung und ÖNORM B 2061</t>
    </r>
  </si>
  <si>
    <t>Zuletzt geändert</t>
  </si>
  <si>
    <t>Abfertigung-Neu (Betriebl. Mitarbeitervorsorge)</t>
  </si>
  <si>
    <t>DZ zum FLAF (im Mittel)</t>
  </si>
  <si>
    <t>zuzüglich 20% und 30,1% entspricht</t>
  </si>
  <si>
    <t>Beitragspf. Wochen April - November</t>
  </si>
  <si>
    <t>Beitragspf. Wochen Dezember - März</t>
  </si>
  <si>
    <t>Zuschlag April - November</t>
  </si>
  <si>
    <t>Zuschlag Dezember - März</t>
  </si>
  <si>
    <t>Zwischensumme</t>
  </si>
  <si>
    <t>DPNK auf laufendes Entgelt</t>
  </si>
  <si>
    <t>unabhängig von Mehrarbeit und Mehrverdienst</t>
  </si>
  <si>
    <t>Umgelegte Personalnebenkosten</t>
  </si>
  <si>
    <t>www.bauwesen.at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</si>
</sst>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0.0000"/>
    <numFmt numFmtId="165" formatCode="#,##0\ &quot;Wochen&quot;"/>
    <numFmt numFmtId="166" formatCode="#,##0\ &quot;Tage/Wo für&quot;"/>
    <numFmt numFmtId="167" formatCode="0.000%"/>
    <numFmt numFmtId="168" formatCode="_-* #,##0_-;\-* #,##0_-;_-* &quot;-&quot;??_-;_-@_-"/>
    <numFmt numFmtId="169" formatCode="0.0"/>
    <numFmt numFmtId="170" formatCode="0&quot; Tage&quot;"/>
    <numFmt numFmtId="171" formatCode="0.00&quot; Jahre&quot;"/>
    <numFmt numFmtId="172" formatCode="0.0&quot; Tage&quot;"/>
  </numFmts>
  <fonts count="2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2"/>
      <name val="Arial"/>
      <family val="2"/>
    </font>
    <font>
      <sz val="11"/>
      <name val="Calibri"/>
      <family val="2"/>
      <scheme val="minor"/>
    </font>
    <font>
      <b/>
      <sz val="11"/>
      <name val="Calibri"/>
      <family val="2"/>
      <scheme val="minor"/>
    </font>
    <font>
      <sz val="10"/>
      <color theme="1"/>
      <name val="Calibri"/>
      <family val="2"/>
      <scheme val="minor"/>
    </font>
    <font>
      <i/>
      <sz val="11"/>
      <color theme="1"/>
      <name val="Calibri"/>
      <family val="2"/>
      <scheme val="minor"/>
    </font>
    <font>
      <sz val="11"/>
      <color theme="1" tint="0.499984740745262"/>
      <name val="Calibri"/>
      <family val="2"/>
      <scheme val="minor"/>
    </font>
    <font>
      <i/>
      <sz val="10"/>
      <color theme="1"/>
      <name val="Calibri"/>
      <family val="2"/>
      <scheme val="minor"/>
    </font>
    <font>
      <i/>
      <sz val="11"/>
      <color theme="0"/>
      <name val="Calibri"/>
      <family val="2"/>
      <scheme val="minor"/>
    </font>
    <font>
      <b/>
      <i/>
      <sz val="10"/>
      <color theme="1"/>
      <name val="Calibri"/>
      <family val="2"/>
      <scheme val="minor"/>
    </font>
    <font>
      <sz val="11"/>
      <color theme="1"/>
      <name val="Calibri"/>
      <family val="2"/>
    </font>
    <font>
      <sz val="12.65"/>
      <color theme="1"/>
      <name val="Calibri"/>
      <family val="2"/>
    </font>
    <font>
      <b/>
      <sz val="12"/>
      <name val="Calibri"/>
      <family val="2"/>
      <scheme val="minor"/>
    </font>
    <font>
      <b/>
      <sz val="12"/>
      <color theme="1"/>
      <name val="Calibri"/>
      <family val="2"/>
      <scheme val="minor"/>
    </font>
    <font>
      <sz val="12"/>
      <color theme="1"/>
      <name val="Calibri"/>
      <family val="2"/>
      <scheme val="minor"/>
    </font>
    <font>
      <i/>
      <sz val="11"/>
      <name val="Calibri"/>
      <family val="2"/>
      <scheme val="minor"/>
    </font>
    <font>
      <b/>
      <sz val="14"/>
      <color theme="1"/>
      <name val="Calibri"/>
      <family val="2"/>
      <scheme val="minor"/>
    </font>
    <font>
      <b/>
      <sz val="14"/>
      <name val="Calibri"/>
      <family val="2"/>
      <scheme val="minor"/>
    </font>
    <font>
      <b/>
      <i/>
      <sz val="12"/>
      <name val="Calibri"/>
      <family val="2"/>
      <scheme val="minor"/>
    </font>
    <font>
      <b/>
      <sz val="14"/>
      <color rgb="FFFF0000"/>
      <name val="Calibri"/>
      <family val="2"/>
      <scheme val="minor"/>
    </font>
    <font>
      <u/>
      <sz val="11"/>
      <color theme="10"/>
      <name val="Calibri"/>
      <family val="2"/>
      <scheme val="minor"/>
    </font>
    <font>
      <b/>
      <sz val="12"/>
      <color rgb="FFFF0000"/>
      <name val="Calibri"/>
      <family val="2"/>
      <scheme val="minor"/>
    </font>
    <font>
      <b/>
      <u/>
      <sz val="12"/>
      <color theme="10"/>
      <name val="Calibri"/>
      <family val="2"/>
      <scheme val="minor"/>
    </font>
    <font>
      <b/>
      <sz val="11"/>
      <color rgb="FFFF0000"/>
      <name val="Calibri"/>
      <family val="2"/>
      <scheme val="minor"/>
    </font>
    <font>
      <sz val="12"/>
      <color rgb="FFFF0000"/>
      <name val="Calibri"/>
      <family val="2"/>
      <scheme val="minor"/>
    </font>
    <font>
      <b/>
      <i/>
      <sz val="11"/>
      <color rgb="FFFF0000"/>
      <name val="Calibri"/>
      <family val="2"/>
      <scheme val="minor"/>
    </font>
  </fonts>
  <fills count="7">
    <fill>
      <patternFill patternType="none"/>
    </fill>
    <fill>
      <patternFill patternType="gray125"/>
    </fill>
    <fill>
      <patternFill patternType="solid">
        <fgColor theme="0" tint="-0.249977111117893"/>
        <bgColor indexed="64"/>
      </patternFill>
    </fill>
    <fill>
      <patternFill patternType="solid">
        <fgColor theme="0" tint="-0.34998626667073579"/>
        <bgColor indexed="64"/>
      </patternFill>
    </fill>
    <fill>
      <patternFill patternType="darkUp">
        <fgColor theme="0" tint="-0.499984740745262"/>
        <bgColor indexed="65"/>
      </patternFill>
    </fill>
    <fill>
      <patternFill patternType="solid">
        <fgColor theme="0"/>
        <bgColor indexed="64"/>
      </patternFill>
    </fill>
    <fill>
      <patternFill patternType="solid">
        <fgColor theme="0" tint="-0.14999847407452621"/>
        <bgColor indexed="64"/>
      </patternFill>
    </fill>
  </fills>
  <borders count="2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12">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0" fontId="7" fillId="0" borderId="0"/>
    <xf numFmtId="43" fontId="7" fillId="0" borderId="0" applyFont="0" applyFill="0" applyBorder="0" applyAlignment="0" applyProtection="0"/>
    <xf numFmtId="10" fontId="4" fillId="0" borderId="0" applyProtection="0"/>
    <xf numFmtId="9" fontId="7" fillId="0" borderId="0" applyFont="0" applyFill="0" applyBorder="0" applyAlignment="0" applyProtection="0"/>
    <xf numFmtId="0" fontId="7" fillId="0" borderId="0"/>
    <xf numFmtId="0" fontId="4" fillId="0" borderId="0"/>
    <xf numFmtId="10" fontId="4" fillId="0" borderId="0" applyProtection="0"/>
    <xf numFmtId="0" fontId="23" fillId="0" borderId="0" applyNumberFormat="0" applyFill="0" applyBorder="0" applyAlignment="0" applyProtection="0"/>
  </cellStyleXfs>
  <cellXfs count="370">
    <xf numFmtId="0" fontId="0" fillId="0" borderId="0" xfId="0"/>
    <xf numFmtId="0" fontId="2" fillId="0" borderId="1" xfId="0" applyFont="1" applyFill="1" applyBorder="1" applyProtection="1"/>
    <xf numFmtId="0" fontId="2" fillId="0" borderId="2" xfId="0" applyFont="1" applyBorder="1" applyProtection="1"/>
    <xf numFmtId="0" fontId="2" fillId="0" borderId="3" xfId="0" applyFont="1" applyBorder="1" applyProtection="1"/>
    <xf numFmtId="0" fontId="0" fillId="0" borderId="5" xfId="0" applyBorder="1" applyProtection="1"/>
    <xf numFmtId="0" fontId="0" fillId="0" borderId="12" xfId="0" applyBorder="1" applyProtection="1"/>
    <xf numFmtId="0" fontId="0" fillId="0" borderId="13" xfId="0" applyBorder="1" applyProtection="1"/>
    <xf numFmtId="0" fontId="0" fillId="0" borderId="8" xfId="0" applyBorder="1" applyProtection="1"/>
    <xf numFmtId="0" fontId="0" fillId="0" borderId="10" xfId="0" applyBorder="1" applyProtection="1"/>
    <xf numFmtId="0" fontId="0" fillId="0" borderId="15" xfId="0" applyBorder="1" applyProtection="1"/>
    <xf numFmtId="164" fontId="0" fillId="0" borderId="10" xfId="0" applyNumberFormat="1" applyBorder="1" applyProtection="1"/>
    <xf numFmtId="0" fontId="0" fillId="0" borderId="0" xfId="0" applyProtection="1"/>
    <xf numFmtId="0" fontId="0" fillId="5" borderId="12" xfId="0" applyFill="1" applyBorder="1" applyAlignment="1" applyProtection="1">
      <alignment vertical="center"/>
    </xf>
    <xf numFmtId="0" fontId="0" fillId="0" borderId="0" xfId="0" applyAlignment="1" applyProtection="1">
      <alignment vertical="center"/>
    </xf>
    <xf numFmtId="0" fontId="0" fillId="0" borderId="0" xfId="0" applyAlignment="1" applyProtection="1">
      <alignment horizontal="center" vertical="center"/>
    </xf>
    <xf numFmtId="0" fontId="2" fillId="0" borderId="8" xfId="0" applyFont="1" applyBorder="1" applyAlignment="1" applyProtection="1">
      <alignment vertical="center"/>
    </xf>
    <xf numFmtId="0" fontId="2" fillId="0" borderId="10" xfId="0" applyFont="1" applyBorder="1" applyAlignment="1" applyProtection="1">
      <alignment vertical="center"/>
    </xf>
    <xf numFmtId="10" fontId="2" fillId="0" borderId="15" xfId="0" applyNumberFormat="1" applyFont="1" applyBorder="1" applyAlignment="1" applyProtection="1">
      <alignment vertical="center"/>
    </xf>
    <xf numFmtId="10" fontId="0" fillId="0" borderId="15" xfId="0" applyNumberFormat="1" applyFont="1" applyFill="1" applyBorder="1" applyAlignment="1" applyProtection="1">
      <alignment vertical="center"/>
    </xf>
    <xf numFmtId="0" fontId="2" fillId="0" borderId="1" xfId="4" applyFont="1" applyBorder="1" applyAlignment="1" applyProtection="1">
      <alignment vertical="center"/>
    </xf>
    <xf numFmtId="0" fontId="1" fillId="0" borderId="2" xfId="4" applyFont="1" applyBorder="1" applyAlignment="1" applyProtection="1">
      <alignment horizontal="center" vertical="center"/>
    </xf>
    <xf numFmtId="0" fontId="5" fillId="0" borderId="5" xfId="4" applyFont="1" applyBorder="1" applyAlignment="1" applyProtection="1">
      <alignment vertical="center"/>
    </xf>
    <xf numFmtId="0" fontId="1" fillId="0" borderId="12" xfId="4" applyFont="1" applyBorder="1" applyAlignment="1" applyProtection="1">
      <alignment vertical="center"/>
    </xf>
    <xf numFmtId="0" fontId="0" fillId="0" borderId="12" xfId="0" applyBorder="1" applyAlignment="1" applyProtection="1">
      <alignment vertical="center"/>
    </xf>
    <xf numFmtId="43" fontId="1" fillId="0" borderId="12" xfId="5" applyFont="1" applyBorder="1" applyAlignment="1" applyProtection="1">
      <alignment vertical="center"/>
    </xf>
    <xf numFmtId="0" fontId="1" fillId="0" borderId="8" xfId="4" applyFont="1" applyBorder="1" applyAlignment="1" applyProtection="1">
      <alignment vertical="center"/>
    </xf>
    <xf numFmtId="0" fontId="1" fillId="0" borderId="10" xfId="4" applyFont="1" applyBorder="1" applyAlignment="1" applyProtection="1">
      <alignment vertical="center"/>
    </xf>
    <xf numFmtId="0" fontId="0" fillId="0" borderId="10" xfId="0" applyBorder="1" applyAlignment="1" applyProtection="1">
      <alignment vertical="center"/>
    </xf>
    <xf numFmtId="43" fontId="1" fillId="0" borderId="15" xfId="5" applyFont="1" applyBorder="1" applyAlignment="1" applyProtection="1">
      <alignment vertical="center"/>
    </xf>
    <xf numFmtId="0" fontId="10" fillId="0" borderId="11" xfId="4" applyFont="1" applyBorder="1" applyAlignment="1" applyProtection="1">
      <alignment vertical="center"/>
    </xf>
    <xf numFmtId="0" fontId="2" fillId="0" borderId="5" xfId="4" applyFont="1" applyBorder="1" applyAlignment="1" applyProtection="1">
      <alignment vertical="center"/>
    </xf>
    <xf numFmtId="43" fontId="1" fillId="0" borderId="13" xfId="4" applyNumberFormat="1" applyFont="1" applyBorder="1" applyAlignment="1" applyProtection="1">
      <alignment vertical="center"/>
    </xf>
    <xf numFmtId="0" fontId="5" fillId="0" borderId="9" xfId="4" applyFont="1" applyBorder="1" applyAlignment="1" applyProtection="1">
      <alignment vertical="center"/>
    </xf>
    <xf numFmtId="0" fontId="1" fillId="0" borderId="0" xfId="4" applyFont="1" applyBorder="1" applyAlignment="1" applyProtection="1">
      <alignment vertical="center"/>
    </xf>
    <xf numFmtId="0" fontId="0" fillId="0" borderId="0" xfId="0" applyBorder="1" applyAlignment="1" applyProtection="1">
      <alignment vertical="center"/>
    </xf>
    <xf numFmtId="43" fontId="1" fillId="0" borderId="14" xfId="5" applyFont="1" applyBorder="1" applyAlignment="1" applyProtection="1">
      <alignment vertical="center"/>
    </xf>
    <xf numFmtId="0" fontId="0" fillId="0" borderId="0" xfId="4" applyFont="1" applyBorder="1" applyAlignment="1" applyProtection="1">
      <alignment vertical="center"/>
    </xf>
    <xf numFmtId="0" fontId="10" fillId="0" borderId="11" xfId="0" applyFont="1" applyBorder="1" applyAlignment="1" applyProtection="1">
      <alignment vertical="center"/>
    </xf>
    <xf numFmtId="0" fontId="5" fillId="0" borderId="9" xfId="4" applyFont="1" applyBorder="1" applyAlignment="1" applyProtection="1">
      <alignment vertical="center" wrapText="1"/>
    </xf>
    <xf numFmtId="165" fontId="1" fillId="0" borderId="0" xfId="5" applyNumberFormat="1" applyFont="1" applyBorder="1" applyAlignment="1" applyProtection="1">
      <alignment vertical="center"/>
    </xf>
    <xf numFmtId="0" fontId="5" fillId="0" borderId="8" xfId="4" applyFont="1" applyBorder="1" applyAlignment="1" applyProtection="1">
      <alignment vertical="center" wrapText="1"/>
    </xf>
    <xf numFmtId="165" fontId="1" fillId="0" borderId="10" xfId="5" applyNumberFormat="1" applyFont="1" applyBorder="1" applyAlignment="1" applyProtection="1">
      <alignment vertical="center"/>
    </xf>
    <xf numFmtId="9" fontId="1" fillId="0" borderId="10" xfId="4" applyNumberFormat="1" applyFont="1" applyFill="1" applyBorder="1" applyAlignment="1" applyProtection="1">
      <alignment vertical="center"/>
    </xf>
    <xf numFmtId="0" fontId="0" fillId="0" borderId="9" xfId="4" applyFont="1" applyBorder="1" applyAlignment="1" applyProtection="1">
      <alignment vertical="center"/>
    </xf>
    <xf numFmtId="43" fontId="1" fillId="3" borderId="14" xfId="5" applyFont="1" applyFill="1" applyBorder="1" applyAlignment="1" applyProtection="1">
      <alignment vertical="center"/>
      <protection locked="0"/>
    </xf>
    <xf numFmtId="0" fontId="0" fillId="0" borderId="8" xfId="4" applyFont="1" applyBorder="1" applyAlignment="1" applyProtection="1">
      <alignment vertical="center"/>
    </xf>
    <xf numFmtId="0" fontId="1" fillId="0" borderId="5" xfId="4" applyFont="1" applyBorder="1" applyAlignment="1" applyProtection="1">
      <alignment vertical="center"/>
    </xf>
    <xf numFmtId="43" fontId="1" fillId="0" borderId="13" xfId="5" applyFont="1" applyBorder="1" applyAlignment="1" applyProtection="1">
      <alignment vertical="center"/>
    </xf>
    <xf numFmtId="43" fontId="10" fillId="0" borderId="11" xfId="5" applyFont="1" applyBorder="1" applyAlignment="1" applyProtection="1">
      <alignment vertical="center"/>
    </xf>
    <xf numFmtId="0" fontId="2" fillId="0" borderId="1" xfId="4" applyFont="1" applyFill="1" applyBorder="1" applyAlignment="1" applyProtection="1">
      <alignment vertical="center"/>
    </xf>
    <xf numFmtId="0" fontId="2" fillId="0" borderId="2" xfId="4" applyFont="1" applyBorder="1" applyAlignment="1" applyProtection="1">
      <alignment vertical="center"/>
    </xf>
    <xf numFmtId="0" fontId="2" fillId="0" borderId="2" xfId="0" applyFont="1" applyBorder="1" applyAlignment="1" applyProtection="1">
      <alignment vertical="center"/>
    </xf>
    <xf numFmtId="43" fontId="2" fillId="0" borderId="2" xfId="4" applyNumberFormat="1" applyFont="1" applyBorder="1" applyAlignment="1" applyProtection="1">
      <alignment vertical="center"/>
    </xf>
    <xf numFmtId="43" fontId="10" fillId="0" borderId="6" xfId="4" applyNumberFormat="1" applyFont="1" applyBorder="1" applyAlignment="1" applyProtection="1">
      <alignment vertical="center"/>
    </xf>
    <xf numFmtId="0" fontId="2" fillId="0" borderId="12" xfId="0" applyFont="1" applyBorder="1" applyAlignment="1" applyProtection="1">
      <alignment vertical="center"/>
    </xf>
    <xf numFmtId="0" fontId="0" fillId="0" borderId="13" xfId="0" applyBorder="1" applyAlignment="1" applyProtection="1">
      <alignment vertical="center"/>
    </xf>
    <xf numFmtId="0" fontId="2" fillId="0" borderId="10" xfId="4" applyFont="1" applyBorder="1" applyAlignment="1" applyProtection="1">
      <alignment vertical="center"/>
    </xf>
    <xf numFmtId="0" fontId="2" fillId="0" borderId="15" xfId="4" applyFont="1" applyBorder="1" applyAlignment="1" applyProtection="1">
      <alignment vertical="center"/>
    </xf>
    <xf numFmtId="0" fontId="5" fillId="0" borderId="2" xfId="4" applyFont="1" applyBorder="1" applyAlignment="1" applyProtection="1">
      <alignment horizontal="center" vertical="center"/>
    </xf>
    <xf numFmtId="0" fontId="0" fillId="0" borderId="6" xfId="0" applyBorder="1" applyAlignment="1" applyProtection="1">
      <alignment horizontal="center" vertical="center"/>
    </xf>
    <xf numFmtId="0" fontId="2" fillId="0" borderId="9" xfId="0" applyFont="1" applyBorder="1" applyAlignment="1" applyProtection="1">
      <alignment vertical="center"/>
    </xf>
    <xf numFmtId="0" fontId="2" fillId="0" borderId="0" xfId="0" applyFont="1" applyBorder="1" applyAlignment="1" applyProtection="1">
      <alignment vertical="center"/>
    </xf>
    <xf numFmtId="0" fontId="2" fillId="0" borderId="0" xfId="4" applyFont="1" applyBorder="1" applyAlignment="1" applyProtection="1">
      <alignment vertical="center"/>
    </xf>
    <xf numFmtId="0" fontId="5" fillId="0" borderId="0" xfId="4" applyFont="1" applyBorder="1" applyAlignment="1" applyProtection="1">
      <alignment horizontal="center" vertical="center"/>
    </xf>
    <xf numFmtId="0" fontId="0" fillId="0" borderId="11" xfId="0" applyBorder="1" applyAlignment="1" applyProtection="1">
      <alignment horizontal="center" vertical="center"/>
    </xf>
    <xf numFmtId="0" fontId="6" fillId="0" borderId="9" xfId="4" applyFont="1" applyBorder="1" applyAlignment="1" applyProtection="1">
      <alignment vertical="center"/>
    </xf>
    <xf numFmtId="43" fontId="2" fillId="0" borderId="0" xfId="4" applyNumberFormat="1" applyFont="1" applyBorder="1" applyAlignment="1" applyProtection="1">
      <alignment vertical="center"/>
    </xf>
    <xf numFmtId="10" fontId="2" fillId="0" borderId="0" xfId="7" applyNumberFormat="1" applyFont="1" applyBorder="1" applyAlignment="1" applyProtection="1">
      <alignment vertical="center"/>
    </xf>
    <xf numFmtId="10" fontId="1" fillId="0" borderId="0" xfId="4" applyNumberFormat="1" applyFont="1" applyBorder="1" applyAlignment="1" applyProtection="1">
      <alignment vertical="center"/>
    </xf>
    <xf numFmtId="10" fontId="0" fillId="0" borderId="11" xfId="0" applyNumberFormat="1" applyFont="1" applyBorder="1" applyAlignment="1" applyProtection="1">
      <alignment vertical="center"/>
    </xf>
    <xf numFmtId="43" fontId="1" fillId="0" borderId="0" xfId="4" applyNumberFormat="1" applyFont="1" applyBorder="1" applyAlignment="1" applyProtection="1">
      <alignment vertical="center"/>
    </xf>
    <xf numFmtId="10" fontId="1" fillId="0" borderId="0" xfId="7" applyNumberFormat="1" applyFont="1" applyBorder="1" applyAlignment="1" applyProtection="1">
      <alignment vertical="center"/>
    </xf>
    <xf numFmtId="0" fontId="0" fillId="0" borderId="11" xfId="0" applyFont="1" applyBorder="1" applyAlignment="1" applyProtection="1">
      <alignment vertical="center"/>
    </xf>
    <xf numFmtId="0" fontId="2" fillId="0" borderId="9" xfId="4" applyFont="1" applyBorder="1" applyAlignment="1" applyProtection="1">
      <alignment vertical="center"/>
    </xf>
    <xf numFmtId="0" fontId="1" fillId="0" borderId="9" xfId="4" applyFont="1" applyBorder="1" applyAlignment="1" applyProtection="1">
      <alignment vertical="center"/>
    </xf>
    <xf numFmtId="0" fontId="10" fillId="0" borderId="11" xfId="0" applyFont="1" applyBorder="1" applyAlignment="1" applyProtection="1">
      <alignment horizontal="center" vertical="center"/>
    </xf>
    <xf numFmtId="10" fontId="0" fillId="0" borderId="0" xfId="7" applyNumberFormat="1" applyFont="1" applyBorder="1" applyAlignment="1" applyProtection="1">
      <alignment vertical="center"/>
    </xf>
    <xf numFmtId="0" fontId="0" fillId="0" borderId="0" xfId="0" applyFont="1" applyBorder="1" applyAlignment="1" applyProtection="1">
      <alignment vertical="center"/>
    </xf>
    <xf numFmtId="43" fontId="1" fillId="0" borderId="10" xfId="4" applyNumberFormat="1" applyFont="1" applyBorder="1" applyAlignment="1" applyProtection="1">
      <alignment vertical="center"/>
    </xf>
    <xf numFmtId="10" fontId="0" fillId="0" borderId="10" xfId="7" applyNumberFormat="1" applyFont="1" applyBorder="1" applyAlignment="1" applyProtection="1">
      <alignment vertical="center"/>
    </xf>
    <xf numFmtId="10" fontId="1" fillId="0" borderId="10" xfId="7" applyNumberFormat="1" applyFont="1" applyBorder="1" applyAlignment="1" applyProtection="1">
      <alignment vertical="center"/>
    </xf>
    <xf numFmtId="43" fontId="0" fillId="0" borderId="0" xfId="0" applyNumberFormat="1" applyFont="1" applyBorder="1" applyAlignment="1" applyProtection="1">
      <alignment vertical="center"/>
    </xf>
    <xf numFmtId="167" fontId="1" fillId="0" borderId="0" xfId="2" applyNumberFormat="1" applyFont="1" applyBorder="1" applyAlignment="1" applyProtection="1">
      <alignment vertical="center"/>
    </xf>
    <xf numFmtId="10" fontId="1" fillId="0" borderId="0" xfId="4" applyNumberFormat="1" applyFont="1" applyBorder="1" applyAlignment="1" applyProtection="1">
      <alignment horizontal="center" vertical="center"/>
    </xf>
    <xf numFmtId="10" fontId="0" fillId="0" borderId="0" xfId="7" applyNumberFormat="1" applyFont="1" applyBorder="1" applyAlignment="1" applyProtection="1">
      <alignment horizontal="center" vertical="center"/>
    </xf>
    <xf numFmtId="9" fontId="0" fillId="0" borderId="0" xfId="0" applyNumberFormat="1" applyFont="1" applyBorder="1" applyAlignment="1" applyProtection="1">
      <alignment horizontal="center" vertical="center"/>
    </xf>
    <xf numFmtId="9" fontId="0" fillId="0" borderId="0" xfId="0" applyNumberFormat="1" applyFont="1" applyBorder="1" applyAlignment="1" applyProtection="1">
      <alignment vertical="center"/>
    </xf>
    <xf numFmtId="0" fontId="8" fillId="0" borderId="0" xfId="4" applyFont="1" applyBorder="1" applyAlignment="1" applyProtection="1">
      <alignment vertical="center"/>
    </xf>
    <xf numFmtId="168" fontId="8" fillId="3" borderId="0" xfId="4" applyNumberFormat="1" applyFont="1" applyFill="1" applyBorder="1" applyAlignment="1" applyProtection="1">
      <alignment horizontal="center" vertical="center"/>
      <protection locked="0"/>
    </xf>
    <xf numFmtId="0" fontId="11" fillId="0" borderId="0" xfId="4" applyFont="1" applyBorder="1" applyAlignment="1" applyProtection="1">
      <alignment vertical="center"/>
    </xf>
    <xf numFmtId="10" fontId="8" fillId="0" borderId="0" xfId="4" applyNumberFormat="1" applyFont="1" applyBorder="1" applyAlignment="1" applyProtection="1">
      <alignment vertical="center"/>
    </xf>
    <xf numFmtId="10" fontId="8" fillId="0" borderId="11" xfId="0" applyNumberFormat="1" applyFont="1" applyBorder="1" applyAlignment="1" applyProtection="1">
      <alignment vertical="center"/>
    </xf>
    <xf numFmtId="43" fontId="8" fillId="0" borderId="0" xfId="4" applyNumberFormat="1" applyFont="1" applyBorder="1" applyAlignment="1" applyProtection="1">
      <alignment vertical="center"/>
    </xf>
    <xf numFmtId="10" fontId="8" fillId="0" borderId="0" xfId="7" applyNumberFormat="1" applyFont="1" applyBorder="1" applyAlignment="1" applyProtection="1">
      <alignment vertical="center"/>
    </xf>
    <xf numFmtId="0" fontId="2" fillId="0" borderId="0" xfId="0" applyFont="1" applyProtection="1"/>
    <xf numFmtId="0" fontId="0" fillId="0" borderId="10" xfId="4" applyFont="1" applyBorder="1" applyAlignment="1" applyProtection="1">
      <alignment vertical="center"/>
    </xf>
    <xf numFmtId="9" fontId="1" fillId="3" borderId="0" xfId="4" applyNumberFormat="1" applyFont="1" applyFill="1" applyBorder="1" applyAlignment="1" applyProtection="1">
      <alignment vertical="center"/>
      <protection locked="0"/>
    </xf>
    <xf numFmtId="9" fontId="0" fillId="0" borderId="10" xfId="4" applyNumberFormat="1" applyFont="1" applyFill="1" applyBorder="1" applyAlignment="1" applyProtection="1">
      <alignment vertical="center"/>
    </xf>
    <xf numFmtId="0" fontId="1" fillId="0" borderId="16" xfId="4" applyFont="1" applyBorder="1" applyAlignment="1" applyProtection="1">
      <alignment vertical="center"/>
    </xf>
    <xf numFmtId="0" fontId="2" fillId="0" borderId="18" xfId="0" applyFont="1" applyBorder="1" applyAlignment="1" applyProtection="1">
      <alignment vertical="center"/>
    </xf>
    <xf numFmtId="0" fontId="0" fillId="0" borderId="18" xfId="0" applyFont="1" applyBorder="1" applyAlignment="1" applyProtection="1">
      <alignment vertical="center"/>
    </xf>
    <xf numFmtId="10" fontId="1" fillId="0" borderId="18" xfId="4" applyNumberFormat="1" applyFont="1" applyBorder="1" applyAlignment="1" applyProtection="1">
      <alignment vertical="center"/>
    </xf>
    <xf numFmtId="10" fontId="0" fillId="0" borderId="17" xfId="0" applyNumberFormat="1" applyFont="1" applyBorder="1" applyAlignment="1" applyProtection="1">
      <alignment vertical="center"/>
    </xf>
    <xf numFmtId="10" fontId="2" fillId="0" borderId="10" xfId="4" applyNumberFormat="1" applyFont="1" applyBorder="1" applyAlignment="1" applyProtection="1">
      <alignment vertical="center"/>
    </xf>
    <xf numFmtId="10" fontId="2" fillId="0" borderId="7" xfId="0" applyNumberFormat="1" applyFont="1" applyBorder="1" applyAlignment="1" applyProtection="1">
      <alignment vertical="center"/>
    </xf>
    <xf numFmtId="0" fontId="10" fillId="0" borderId="7" xfId="0" applyFont="1" applyBorder="1" applyAlignment="1" applyProtection="1">
      <alignment horizontal="center" vertical="center"/>
    </xf>
    <xf numFmtId="0" fontId="0" fillId="0" borderId="0" xfId="0" applyBorder="1" applyProtection="1"/>
    <xf numFmtId="0" fontId="0" fillId="0" borderId="0" xfId="0" applyAlignment="1" applyProtection="1">
      <alignment horizontal="center" vertical="top"/>
    </xf>
    <xf numFmtId="0" fontId="0" fillId="0" borderId="9" xfId="0" applyBorder="1" applyProtection="1"/>
    <xf numFmtId="0" fontId="0" fillId="0" borderId="11" xfId="0" applyBorder="1" applyProtection="1"/>
    <xf numFmtId="10" fontId="0" fillId="0" borderId="11" xfId="0" applyNumberFormat="1" applyBorder="1" applyProtection="1"/>
    <xf numFmtId="0" fontId="0" fillId="0" borderId="16" xfId="0" applyBorder="1" applyProtection="1"/>
    <xf numFmtId="0" fontId="0" fillId="0" borderId="18" xfId="0" applyBorder="1" applyProtection="1"/>
    <xf numFmtId="0" fontId="0" fillId="0" borderId="17" xfId="0" applyBorder="1" applyProtection="1"/>
    <xf numFmtId="10" fontId="0" fillId="0" borderId="17" xfId="0" applyNumberFormat="1" applyBorder="1" applyProtection="1"/>
    <xf numFmtId="0" fontId="2" fillId="0" borderId="8" xfId="0" applyFont="1" applyFill="1" applyBorder="1" applyProtection="1"/>
    <xf numFmtId="0" fontId="2" fillId="0" borderId="10" xfId="0" applyFont="1" applyBorder="1" applyProtection="1"/>
    <xf numFmtId="10" fontId="2" fillId="0" borderId="15" xfId="0" applyNumberFormat="1" applyFont="1" applyBorder="1" applyProtection="1"/>
    <xf numFmtId="0" fontId="13" fillId="0" borderId="5" xfId="0" applyFont="1" applyBorder="1" applyProtection="1"/>
    <xf numFmtId="0" fontId="13" fillId="0" borderId="8" xfId="0" applyFont="1" applyBorder="1" applyProtection="1"/>
    <xf numFmtId="0" fontId="0" fillId="0" borderId="5" xfId="0" applyFont="1" applyBorder="1" applyAlignment="1" applyProtection="1">
      <alignment vertical="center"/>
    </xf>
    <xf numFmtId="0" fontId="0" fillId="0" borderId="12" xfId="0" applyFont="1" applyBorder="1" applyAlignment="1" applyProtection="1">
      <alignment vertical="center"/>
    </xf>
    <xf numFmtId="0" fontId="2" fillId="0" borderId="1" xfId="0" applyFont="1" applyBorder="1" applyAlignment="1" applyProtection="1">
      <alignment vertical="center"/>
    </xf>
    <xf numFmtId="0" fontId="0" fillId="0" borderId="1" xfId="0" applyFont="1" applyBorder="1" applyAlignment="1" applyProtection="1">
      <alignment horizontal="center" vertical="center"/>
    </xf>
    <xf numFmtId="0" fontId="5" fillId="0" borderId="10" xfId="3" applyFont="1" applyBorder="1"/>
    <xf numFmtId="10" fontId="0" fillId="5" borderId="4" xfId="0" applyNumberFormat="1" applyFill="1" applyBorder="1" applyAlignment="1" applyProtection="1">
      <alignment vertical="center"/>
    </xf>
    <xf numFmtId="10" fontId="0" fillId="5" borderId="11" xfId="0" applyNumberFormat="1" applyFill="1" applyBorder="1" applyAlignment="1" applyProtection="1">
      <alignment vertical="center"/>
    </xf>
    <xf numFmtId="10" fontId="0" fillId="5" borderId="7" xfId="0" applyNumberFormat="1" applyFill="1" applyBorder="1" applyAlignment="1" applyProtection="1">
      <alignment vertical="center"/>
    </xf>
    <xf numFmtId="0" fontId="0" fillId="5" borderId="15" xfId="0" applyFill="1" applyBorder="1" applyAlignment="1" applyProtection="1">
      <alignment horizontal="center" vertical="center"/>
    </xf>
    <xf numFmtId="10" fontId="2" fillId="0" borderId="3" xfId="0" applyNumberFormat="1" applyFont="1" applyBorder="1" applyAlignment="1" applyProtection="1">
      <alignment vertical="center"/>
    </xf>
    <xf numFmtId="43" fontId="0" fillId="2" borderId="12" xfId="1" applyFont="1" applyFill="1" applyBorder="1" applyProtection="1">
      <protection locked="0"/>
    </xf>
    <xf numFmtId="43" fontId="0" fillId="2" borderId="10" xfId="1" applyFont="1" applyFill="1" applyBorder="1" applyProtection="1">
      <protection locked="0"/>
    </xf>
    <xf numFmtId="169" fontId="0" fillId="2" borderId="12" xfId="0" applyNumberFormat="1" applyFill="1" applyBorder="1" applyProtection="1">
      <protection locked="0"/>
    </xf>
    <xf numFmtId="169" fontId="0" fillId="2" borderId="10" xfId="0" applyNumberFormat="1" applyFill="1" applyBorder="1" applyProtection="1">
      <protection locked="0"/>
    </xf>
    <xf numFmtId="0" fontId="19" fillId="5" borderId="5" xfId="0" applyFont="1" applyFill="1" applyBorder="1" applyAlignment="1" applyProtection="1">
      <alignment vertical="center"/>
    </xf>
    <xf numFmtId="0" fontId="0" fillId="5" borderId="1" xfId="0" applyFill="1" applyBorder="1" applyAlignment="1" applyProtection="1">
      <alignment horizontal="right" vertical="center"/>
    </xf>
    <xf numFmtId="0" fontId="0" fillId="5" borderId="2" xfId="0" applyFill="1" applyBorder="1" applyAlignment="1" applyProtection="1">
      <alignment vertical="center"/>
    </xf>
    <xf numFmtId="0" fontId="0" fillId="0" borderId="9" xfId="0" applyFill="1" applyBorder="1" applyAlignment="1" applyProtection="1">
      <alignment horizontal="right" vertical="center"/>
    </xf>
    <xf numFmtId="0" fontId="0" fillId="0" borderId="0" xfId="0" applyFill="1" applyBorder="1" applyAlignment="1" applyProtection="1">
      <alignment vertical="center"/>
    </xf>
    <xf numFmtId="14" fontId="2" fillId="0" borderId="0" xfId="0" applyNumberFormat="1" applyFont="1" applyFill="1" applyBorder="1" applyAlignment="1" applyProtection="1">
      <alignment horizontal="center" vertical="center"/>
    </xf>
    <xf numFmtId="0" fontId="0" fillId="0" borderId="0" xfId="0" applyFill="1" applyBorder="1" applyProtection="1"/>
    <xf numFmtId="0" fontId="0" fillId="0" borderId="2" xfId="0" applyBorder="1" applyProtection="1"/>
    <xf numFmtId="0" fontId="3" fillId="5" borderId="2" xfId="0" applyFont="1" applyFill="1" applyBorder="1" applyAlignment="1" applyProtection="1">
      <alignment vertical="center"/>
    </xf>
    <xf numFmtId="0" fontId="3" fillId="5" borderId="3" xfId="0" applyFont="1" applyFill="1" applyBorder="1" applyAlignment="1" applyProtection="1">
      <alignment vertical="center"/>
    </xf>
    <xf numFmtId="0" fontId="25" fillId="0" borderId="10" xfId="11" applyFont="1" applyBorder="1" applyAlignment="1" applyProtection="1"/>
    <xf numFmtId="0" fontId="21" fillId="0" borderId="10" xfId="3" applyFont="1" applyBorder="1" applyAlignment="1"/>
    <xf numFmtId="0" fontId="0" fillId="0" borderId="2" xfId="0" applyFont="1" applyBorder="1" applyAlignment="1" applyProtection="1">
      <alignment horizontal="left" vertical="center"/>
    </xf>
    <xf numFmtId="0" fontId="6" fillId="0" borderId="1" xfId="3" applyFont="1" applyBorder="1" applyProtection="1"/>
    <xf numFmtId="0" fontId="5" fillId="0" borderId="2" xfId="3" applyFont="1" applyBorder="1" applyProtection="1"/>
    <xf numFmtId="0" fontId="5" fillId="0" borderId="6" xfId="0" applyFont="1" applyBorder="1" applyAlignment="1" applyProtection="1">
      <alignment horizontal="center" vertical="center"/>
    </xf>
    <xf numFmtId="0" fontId="5" fillId="0" borderId="3" xfId="0" applyFont="1" applyBorder="1" applyAlignment="1" applyProtection="1">
      <alignment horizontal="center" vertical="center"/>
    </xf>
    <xf numFmtId="10" fontId="5" fillId="0" borderId="6" xfId="0" applyNumberFormat="1" applyFont="1" applyBorder="1" applyAlignment="1" applyProtection="1">
      <alignment vertical="center"/>
    </xf>
    <xf numFmtId="10" fontId="9" fillId="0" borderId="3" xfId="0" applyNumberFormat="1" applyFont="1" applyBorder="1" applyAlignment="1" applyProtection="1">
      <alignment vertical="center"/>
    </xf>
    <xf numFmtId="4" fontId="5" fillId="4" borderId="11" xfId="0" applyNumberFormat="1" applyFont="1" applyFill="1" applyBorder="1" applyAlignment="1" applyProtection="1">
      <alignment vertical="center"/>
    </xf>
    <xf numFmtId="164" fontId="5" fillId="0" borderId="11" xfId="0" applyNumberFormat="1" applyFont="1" applyBorder="1" applyAlignment="1" applyProtection="1">
      <alignment vertical="center"/>
    </xf>
    <xf numFmtId="4" fontId="5" fillId="4" borderId="17" xfId="0" applyNumberFormat="1" applyFont="1" applyFill="1" applyBorder="1" applyAlignment="1" applyProtection="1">
      <alignment vertical="center"/>
    </xf>
    <xf numFmtId="164" fontId="5" fillId="0" borderId="17" xfId="0" applyNumberFormat="1" applyFont="1" applyBorder="1" applyAlignment="1" applyProtection="1">
      <alignment vertical="center"/>
    </xf>
    <xf numFmtId="10" fontId="5" fillId="0" borderId="7" xfId="0" applyNumberFormat="1" applyFont="1" applyBorder="1" applyAlignment="1" applyProtection="1">
      <alignment vertical="center"/>
    </xf>
    <xf numFmtId="10" fontId="5" fillId="0" borderId="15" xfId="0" applyNumberFormat="1" applyFont="1" applyBorder="1" applyAlignment="1" applyProtection="1">
      <alignment vertical="center"/>
    </xf>
    <xf numFmtId="0" fontId="6" fillId="0" borderId="2" xfId="0" applyFont="1" applyBorder="1" applyProtection="1"/>
    <xf numFmtId="10" fontId="6" fillId="0" borderId="2" xfId="0" applyNumberFormat="1" applyFont="1" applyBorder="1" applyAlignment="1" applyProtection="1">
      <alignment vertical="center"/>
    </xf>
    <xf numFmtId="0" fontId="6" fillId="0" borderId="2" xfId="0" applyFont="1" applyBorder="1" applyAlignment="1" applyProtection="1">
      <alignment vertical="center"/>
    </xf>
    <xf numFmtId="10" fontId="6" fillId="0" borderId="3" xfId="0" applyNumberFormat="1" applyFont="1" applyBorder="1" applyAlignment="1" applyProtection="1">
      <alignment vertical="center"/>
    </xf>
    <xf numFmtId="0" fontId="5" fillId="6" borderId="4" xfId="9" applyFont="1" applyFill="1" applyBorder="1" applyAlignment="1" applyProtection="1">
      <alignment horizontal="center" vertical="center"/>
      <protection locked="0"/>
    </xf>
    <xf numFmtId="0" fontId="5" fillId="6" borderId="11" xfId="9" applyFont="1" applyFill="1" applyBorder="1" applyAlignment="1" applyProtection="1">
      <alignment horizontal="center" vertical="center"/>
      <protection locked="0"/>
    </xf>
    <xf numFmtId="0" fontId="5" fillId="6" borderId="7" xfId="9" applyFont="1" applyFill="1" applyBorder="1" applyAlignment="1" applyProtection="1">
      <alignment horizontal="center" vertical="center"/>
      <protection locked="0"/>
    </xf>
    <xf numFmtId="9" fontId="1" fillId="2" borderId="0" xfId="4" applyNumberFormat="1" applyFont="1" applyFill="1" applyBorder="1" applyAlignment="1" applyProtection="1">
      <alignment vertical="center"/>
      <protection locked="0"/>
    </xf>
    <xf numFmtId="10" fontId="0" fillId="3" borderId="17" xfId="2" applyNumberFormat="1" applyFont="1" applyFill="1" applyBorder="1" applyAlignment="1" applyProtection="1">
      <alignment vertical="center"/>
      <protection locked="0"/>
    </xf>
    <xf numFmtId="0" fontId="0" fillId="5" borderId="6" xfId="0" applyFill="1" applyBorder="1" applyAlignment="1" applyProtection="1">
      <alignment horizontal="center" vertical="center"/>
    </xf>
    <xf numFmtId="0" fontId="0" fillId="0" borderId="11" xfId="0" applyFill="1" applyBorder="1" applyAlignment="1" applyProtection="1">
      <alignment horizontal="center" vertical="center"/>
    </xf>
    <xf numFmtId="10" fontId="0" fillId="2" borderId="11" xfId="0" applyNumberFormat="1" applyFill="1" applyBorder="1" applyAlignment="1" applyProtection="1">
      <alignment vertical="center"/>
      <protection locked="0"/>
    </xf>
    <xf numFmtId="10" fontId="0" fillId="2" borderId="7" xfId="0" applyNumberFormat="1" applyFill="1" applyBorder="1" applyAlignment="1" applyProtection="1">
      <alignment vertical="center"/>
      <protection locked="0"/>
    </xf>
    <xf numFmtId="0" fontId="0" fillId="0" borderId="6" xfId="0" applyBorder="1" applyProtection="1"/>
    <xf numFmtId="10" fontId="0" fillId="0" borderId="4" xfId="0" applyNumberFormat="1" applyFont="1" applyBorder="1" applyAlignment="1" applyProtection="1">
      <alignment vertical="center"/>
    </xf>
    <xf numFmtId="10" fontId="0" fillId="0" borderId="11" xfId="0" applyNumberFormat="1" applyFont="1" applyFill="1" applyBorder="1" applyAlignment="1" applyProtection="1">
      <alignment vertical="center"/>
    </xf>
    <xf numFmtId="10" fontId="0" fillId="2" borderId="7" xfId="0" applyNumberFormat="1" applyFont="1" applyFill="1" applyBorder="1" applyAlignment="1" applyProtection="1">
      <alignment vertical="center"/>
      <protection locked="0"/>
    </xf>
    <xf numFmtId="10" fontId="2" fillId="0" borderId="11" xfId="0" applyNumberFormat="1" applyFont="1" applyBorder="1" applyAlignment="1" applyProtection="1">
      <alignment vertical="center"/>
    </xf>
    <xf numFmtId="10" fontId="0" fillId="0" borderId="6" xfId="0" applyNumberFormat="1" applyFont="1" applyBorder="1" applyAlignment="1" applyProtection="1">
      <alignment vertical="center"/>
    </xf>
    <xf numFmtId="10" fontId="0" fillId="0" borderId="5" xfId="2" applyNumberFormat="1" applyFont="1" applyBorder="1" applyProtection="1"/>
    <xf numFmtId="10" fontId="0" fillId="0" borderId="12" xfId="2" applyNumberFormat="1" applyFont="1" applyBorder="1" applyProtection="1"/>
    <xf numFmtId="10" fontId="0" fillId="0" borderId="13" xfId="2" applyNumberFormat="1" applyFont="1" applyBorder="1" applyProtection="1"/>
    <xf numFmtId="10" fontId="0" fillId="0" borderId="9" xfId="2" applyNumberFormat="1" applyFont="1" applyBorder="1" applyProtection="1"/>
    <xf numFmtId="10" fontId="0" fillId="0" borderId="0" xfId="2" applyNumberFormat="1" applyFont="1" applyBorder="1" applyProtection="1"/>
    <xf numFmtId="10" fontId="0" fillId="0" borderId="14" xfId="2" applyNumberFormat="1" applyFont="1" applyBorder="1" applyProtection="1"/>
    <xf numFmtId="10" fontId="0" fillId="0" borderId="1" xfId="0" applyNumberFormat="1" applyBorder="1" applyProtection="1"/>
    <xf numFmtId="10" fontId="0" fillId="0" borderId="2" xfId="0" applyNumberFormat="1" applyBorder="1" applyProtection="1"/>
    <xf numFmtId="10" fontId="0" fillId="0" borderId="3" xfId="0" applyNumberFormat="1" applyBorder="1" applyProtection="1"/>
    <xf numFmtId="0" fontId="0" fillId="0" borderId="2" xfId="0" applyBorder="1"/>
    <xf numFmtId="0" fontId="0" fillId="0" borderId="0" xfId="0" applyBorder="1"/>
    <xf numFmtId="0" fontId="0" fillId="0" borderId="10" xfId="0" applyBorder="1"/>
    <xf numFmtId="0" fontId="0" fillId="0" borderId="15" xfId="0" applyBorder="1"/>
    <xf numFmtId="0" fontId="0" fillId="0" borderId="12" xfId="0" applyBorder="1"/>
    <xf numFmtId="0" fontId="17" fillId="0" borderId="9" xfId="0" applyFont="1" applyBorder="1"/>
    <xf numFmtId="0" fontId="17" fillId="0" borderId="0" xfId="0" applyFont="1" applyBorder="1"/>
    <xf numFmtId="0" fontId="17" fillId="0" borderId="0" xfId="0" applyFont="1"/>
    <xf numFmtId="0" fontId="17" fillId="0" borderId="5" xfId="0" applyFont="1" applyBorder="1"/>
    <xf numFmtId="0" fontId="17" fillId="0" borderId="12" xfId="0" applyFont="1" applyBorder="1"/>
    <xf numFmtId="0" fontId="17" fillId="0" borderId="8" xfId="0" applyFont="1" applyBorder="1"/>
    <xf numFmtId="0" fontId="17" fillId="0" borderId="10" xfId="0" applyFont="1" applyBorder="1"/>
    <xf numFmtId="0" fontId="16" fillId="0" borderId="1" xfId="0" applyFont="1" applyBorder="1"/>
    <xf numFmtId="0" fontId="16" fillId="0" borderId="2" xfId="0" applyFont="1" applyBorder="1"/>
    <xf numFmtId="0" fontId="25" fillId="0" borderId="8" xfId="11" applyFont="1" applyBorder="1" applyAlignment="1"/>
    <xf numFmtId="0" fontId="25" fillId="0" borderId="10" xfId="11" applyFont="1" applyBorder="1" applyAlignment="1"/>
    <xf numFmtId="0" fontId="25" fillId="0" borderId="15" xfId="11" applyFont="1" applyBorder="1" applyAlignment="1"/>
    <xf numFmtId="0" fontId="17" fillId="0" borderId="9" xfId="0" applyFont="1" applyBorder="1" applyAlignment="1">
      <alignment horizontal="left" vertical="top"/>
    </xf>
    <xf numFmtId="0" fontId="17" fillId="0" borderId="0" xfId="0" applyFont="1" applyBorder="1" applyAlignment="1">
      <alignment horizontal="left" vertical="top"/>
    </xf>
    <xf numFmtId="0" fontId="26" fillId="0" borderId="5" xfId="0" applyFont="1" applyBorder="1"/>
    <xf numFmtId="0" fontId="26" fillId="0" borderId="12" xfId="0" applyFont="1" applyBorder="1"/>
    <xf numFmtId="0" fontId="0" fillId="0" borderId="0" xfId="0" applyBorder="1" applyAlignment="1">
      <alignment horizontal="left" vertical="top"/>
    </xf>
    <xf numFmtId="0" fontId="0" fillId="0" borderId="5" xfId="0" applyBorder="1" applyAlignment="1">
      <alignment horizontal="left" vertical="top"/>
    </xf>
    <xf numFmtId="0" fontId="0" fillId="0" borderId="12" xfId="0" applyBorder="1" applyAlignment="1">
      <alignment horizontal="left" vertical="top"/>
    </xf>
    <xf numFmtId="0" fontId="0" fillId="0" borderId="13" xfId="0" applyBorder="1" applyAlignment="1">
      <alignment horizontal="left" vertical="top"/>
    </xf>
    <xf numFmtId="0" fontId="0" fillId="0" borderId="14" xfId="0" applyBorder="1" applyAlignment="1">
      <alignment horizontal="left" vertical="top"/>
    </xf>
    <xf numFmtId="0" fontId="10" fillId="3" borderId="11" xfId="0" applyFont="1" applyFill="1" applyBorder="1" applyAlignment="1" applyProtection="1">
      <alignment horizontal="center" vertical="center"/>
      <protection locked="0"/>
    </xf>
    <xf numFmtId="0" fontId="15" fillId="0" borderId="1" xfId="0" applyFont="1" applyBorder="1" applyAlignment="1" applyProtection="1">
      <alignment vertical="center"/>
    </xf>
    <xf numFmtId="0" fontId="0" fillId="0" borderId="15" xfId="0" applyFont="1" applyFill="1" applyBorder="1" applyAlignment="1" applyProtection="1">
      <alignment horizontal="left" vertical="center"/>
    </xf>
    <xf numFmtId="10" fontId="0" fillId="0" borderId="3" xfId="0" applyNumberFormat="1" applyFont="1" applyFill="1" applyBorder="1" applyAlignment="1" applyProtection="1">
      <alignment vertical="center"/>
    </xf>
    <xf numFmtId="0" fontId="2" fillId="0" borderId="1" xfId="0" applyFont="1" applyBorder="1" applyAlignment="1" applyProtection="1">
      <alignment horizontal="left" vertical="center"/>
    </xf>
    <xf numFmtId="0" fontId="2" fillId="0" borderId="2" xfId="0" applyFont="1" applyBorder="1" applyAlignment="1" applyProtection="1">
      <alignment horizontal="left" vertical="center"/>
    </xf>
    <xf numFmtId="0" fontId="0" fillId="0" borderId="0" xfId="4" applyFont="1" applyBorder="1" applyAlignment="1" applyProtection="1">
      <alignment horizontal="center" vertical="center"/>
    </xf>
    <xf numFmtId="0" fontId="1" fillId="0" borderId="0" xfId="4" applyFont="1" applyBorder="1" applyAlignment="1" applyProtection="1">
      <alignment horizontal="center" vertical="center"/>
    </xf>
    <xf numFmtId="10" fontId="1" fillId="0" borderId="10" xfId="4" applyNumberFormat="1" applyFont="1" applyBorder="1" applyAlignment="1" applyProtection="1">
      <alignment vertical="center"/>
    </xf>
    <xf numFmtId="0" fontId="0" fillId="0" borderId="7" xfId="0" applyFont="1" applyBorder="1" applyAlignment="1" applyProtection="1">
      <alignment vertical="center"/>
    </xf>
    <xf numFmtId="43" fontId="1" fillId="0" borderId="12" xfId="4" applyNumberFormat="1" applyFont="1" applyBorder="1" applyAlignment="1" applyProtection="1">
      <alignment vertical="center"/>
    </xf>
    <xf numFmtId="10" fontId="1" fillId="0" borderId="12" xfId="7" applyNumberFormat="1" applyFont="1" applyBorder="1" applyAlignment="1" applyProtection="1">
      <alignment vertical="center"/>
    </xf>
    <xf numFmtId="10" fontId="1" fillId="0" borderId="12" xfId="4" applyNumberFormat="1" applyFont="1" applyBorder="1" applyAlignment="1" applyProtection="1">
      <alignment vertical="center"/>
    </xf>
    <xf numFmtId="0" fontId="0" fillId="0" borderId="4" xfId="0" applyFont="1" applyBorder="1" applyAlignment="1" applyProtection="1">
      <alignment vertical="center"/>
    </xf>
    <xf numFmtId="0" fontId="10" fillId="0" borderId="4" xfId="0" applyFont="1" applyBorder="1" applyAlignment="1" applyProtection="1">
      <alignment horizontal="center" vertical="center"/>
    </xf>
    <xf numFmtId="43" fontId="0" fillId="0" borderId="0" xfId="0" applyNumberFormat="1" applyBorder="1" applyAlignment="1" applyProtection="1">
      <alignment vertical="center"/>
    </xf>
    <xf numFmtId="0" fontId="8" fillId="0" borderId="0" xfId="0" applyFont="1" applyBorder="1" applyAlignment="1" applyProtection="1">
      <alignment vertical="center"/>
    </xf>
    <xf numFmtId="43" fontId="8" fillId="0" borderId="0" xfId="0" applyNumberFormat="1" applyFont="1" applyBorder="1" applyAlignment="1" applyProtection="1">
      <alignment vertical="center"/>
    </xf>
    <xf numFmtId="43" fontId="0" fillId="0" borderId="10" xfId="0" applyNumberFormat="1" applyFont="1" applyBorder="1" applyAlignment="1" applyProtection="1">
      <alignment vertical="center"/>
    </xf>
    <xf numFmtId="10" fontId="0" fillId="0" borderId="7" xfId="0" applyNumberFormat="1" applyFont="1" applyBorder="1" applyAlignment="1" applyProtection="1">
      <alignment vertical="center"/>
    </xf>
    <xf numFmtId="10" fontId="2" fillId="0" borderId="12" xfId="4" applyNumberFormat="1" applyFont="1" applyBorder="1" applyAlignment="1" applyProtection="1">
      <alignment vertical="center"/>
    </xf>
    <xf numFmtId="0" fontId="2" fillId="0" borderId="4" xfId="0" applyFont="1" applyBorder="1" applyAlignment="1" applyProtection="1">
      <alignment vertical="center"/>
    </xf>
    <xf numFmtId="0" fontId="12" fillId="0" borderId="4" xfId="0" applyFont="1" applyBorder="1" applyAlignment="1" applyProtection="1">
      <alignment horizontal="center" vertical="center"/>
    </xf>
    <xf numFmtId="170" fontId="17" fillId="2" borderId="12" xfId="0" applyNumberFormat="1" applyFont="1" applyFill="1" applyBorder="1" applyAlignment="1" applyProtection="1">
      <alignment horizontal="center"/>
      <protection locked="0"/>
    </xf>
    <xf numFmtId="170" fontId="17" fillId="2" borderId="13" xfId="0" applyNumberFormat="1" applyFont="1" applyFill="1" applyBorder="1" applyAlignment="1" applyProtection="1">
      <alignment horizontal="center"/>
      <protection locked="0"/>
    </xf>
    <xf numFmtId="171" fontId="17" fillId="2" borderId="0" xfId="0" applyNumberFormat="1" applyFont="1" applyFill="1" applyBorder="1" applyAlignment="1" applyProtection="1">
      <alignment horizontal="center"/>
      <protection locked="0"/>
    </xf>
    <xf numFmtId="171" fontId="17" fillId="2" borderId="14" xfId="0" applyNumberFormat="1" applyFont="1" applyFill="1" applyBorder="1" applyAlignment="1" applyProtection="1">
      <alignment horizontal="center"/>
      <protection locked="0"/>
    </xf>
    <xf numFmtId="172" fontId="16" fillId="0" borderId="2" xfId="0" applyNumberFormat="1" applyFont="1" applyBorder="1" applyAlignment="1">
      <alignment horizontal="center"/>
    </xf>
    <xf numFmtId="172" fontId="16" fillId="0" borderId="3" xfId="0" applyNumberFormat="1" applyFont="1" applyBorder="1" applyAlignment="1">
      <alignment horizontal="center"/>
    </xf>
    <xf numFmtId="0" fontId="17" fillId="0" borderId="9" xfId="0" applyFont="1" applyBorder="1" applyAlignment="1">
      <alignment horizontal="left" vertical="top" wrapText="1"/>
    </xf>
    <xf numFmtId="0" fontId="17" fillId="0" borderId="0" xfId="0" applyFont="1" applyBorder="1" applyAlignment="1">
      <alignment horizontal="left" vertical="top" wrapText="1"/>
    </xf>
    <xf numFmtId="0" fontId="17" fillId="0" borderId="14" xfId="0" applyFont="1" applyBorder="1" applyAlignment="1">
      <alignment horizontal="left" vertical="top" wrapText="1"/>
    </xf>
    <xf numFmtId="0" fontId="20" fillId="0" borderId="5" xfId="3" applyFont="1" applyBorder="1" applyAlignment="1">
      <alignment horizontal="center"/>
    </xf>
    <xf numFmtId="0" fontId="20" fillId="0" borderId="12" xfId="3" applyFont="1" applyBorder="1" applyAlignment="1">
      <alignment horizontal="center"/>
    </xf>
    <xf numFmtId="0" fontId="20" fillId="0" borderId="13" xfId="3" applyFont="1" applyBorder="1" applyAlignment="1">
      <alignment horizontal="center"/>
    </xf>
    <xf numFmtId="0" fontId="20" fillId="0" borderId="9" xfId="3" applyFont="1" applyBorder="1" applyAlignment="1">
      <alignment horizontal="center"/>
    </xf>
    <xf numFmtId="0" fontId="20" fillId="0" borderId="0" xfId="3" applyFont="1" applyBorder="1" applyAlignment="1">
      <alignment horizontal="center"/>
    </xf>
    <xf numFmtId="0" fontId="20" fillId="0" borderId="14" xfId="3" applyFont="1" applyBorder="1" applyAlignment="1">
      <alignment horizontal="center"/>
    </xf>
    <xf numFmtId="0" fontId="17" fillId="6" borderId="9" xfId="0" applyFont="1" applyFill="1" applyBorder="1" applyAlignment="1">
      <alignment horizontal="left" vertical="top" wrapText="1"/>
    </xf>
    <xf numFmtId="0" fontId="17" fillId="6" borderId="0" xfId="0" applyFont="1" applyFill="1" applyBorder="1" applyAlignment="1">
      <alignment horizontal="left" vertical="top" wrapText="1"/>
    </xf>
    <xf numFmtId="0" fontId="17" fillId="6" borderId="14" xfId="0" applyFont="1" applyFill="1" applyBorder="1" applyAlignment="1">
      <alignment horizontal="left" vertical="top" wrapText="1"/>
    </xf>
    <xf numFmtId="14" fontId="26" fillId="0" borderId="12" xfId="0" applyNumberFormat="1" applyFont="1" applyBorder="1" applyAlignment="1">
      <alignment horizontal="center"/>
    </xf>
    <xf numFmtId="14" fontId="26" fillId="0" borderId="13" xfId="0" applyNumberFormat="1" applyFont="1" applyBorder="1" applyAlignment="1">
      <alignment horizontal="center"/>
    </xf>
    <xf numFmtId="0" fontId="2" fillId="0" borderId="5"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26" fillId="0" borderId="9" xfId="0" applyFont="1" applyBorder="1" applyAlignment="1">
      <alignment horizontal="center"/>
    </xf>
    <xf numFmtId="0" fontId="26" fillId="0" borderId="0" xfId="0" applyFont="1" applyBorder="1" applyAlignment="1">
      <alignment horizontal="center"/>
    </xf>
    <xf numFmtId="0" fontId="26" fillId="0" borderId="14" xfId="0" applyFont="1" applyBorder="1" applyAlignment="1">
      <alignment horizontal="center"/>
    </xf>
    <xf numFmtId="0" fontId="23" fillId="0" borderId="8" xfId="11" applyBorder="1" applyAlignment="1">
      <alignment horizontal="center"/>
    </xf>
    <xf numFmtId="0" fontId="0" fillId="0" borderId="10" xfId="0" applyBorder="1" applyAlignment="1">
      <alignment horizontal="center"/>
    </xf>
    <xf numFmtId="0" fontId="0" fillId="0" borderId="15" xfId="0" applyBorder="1" applyAlignment="1">
      <alignment horizontal="center"/>
    </xf>
    <xf numFmtId="0" fontId="24" fillId="2" borderId="5" xfId="0" applyFont="1" applyFill="1" applyBorder="1" applyAlignment="1" applyProtection="1">
      <alignment horizontal="center" vertical="top" wrapText="1"/>
    </xf>
    <xf numFmtId="0" fontId="24" fillId="2" borderId="12" xfId="0" applyFont="1" applyFill="1" applyBorder="1" applyAlignment="1" applyProtection="1">
      <alignment horizontal="center" vertical="top" wrapText="1"/>
    </xf>
    <xf numFmtId="0" fontId="24" fillId="2" borderId="13" xfId="0" applyFont="1" applyFill="1" applyBorder="1" applyAlignment="1" applyProtection="1">
      <alignment horizontal="center" vertical="top" wrapText="1"/>
    </xf>
    <xf numFmtId="0" fontId="24" fillId="2" borderId="9" xfId="0" applyFont="1" applyFill="1" applyBorder="1" applyAlignment="1" applyProtection="1">
      <alignment horizontal="center" vertical="top" wrapText="1"/>
    </xf>
    <xf numFmtId="0" fontId="24" fillId="2" borderId="0" xfId="0" applyFont="1" applyFill="1" applyBorder="1" applyAlignment="1" applyProtection="1">
      <alignment horizontal="center" vertical="top" wrapText="1"/>
    </xf>
    <xf numFmtId="0" fontId="24" fillId="2" borderId="14" xfId="0" applyFont="1" applyFill="1" applyBorder="1" applyAlignment="1" applyProtection="1">
      <alignment horizontal="center" vertical="top" wrapText="1"/>
    </xf>
    <xf numFmtId="0" fontId="24" fillId="2" borderId="8" xfId="0" applyFont="1" applyFill="1" applyBorder="1" applyAlignment="1" applyProtection="1">
      <alignment horizontal="center" vertical="top" wrapText="1"/>
    </xf>
    <xf numFmtId="0" fontId="24" fillId="2" borderId="10" xfId="0" applyFont="1" applyFill="1" applyBorder="1" applyAlignment="1" applyProtection="1">
      <alignment horizontal="center" vertical="top" wrapText="1"/>
    </xf>
    <xf numFmtId="0" fontId="24" fillId="2" borderId="15" xfId="0" applyFont="1" applyFill="1" applyBorder="1" applyAlignment="1" applyProtection="1">
      <alignment horizontal="center" vertical="top" wrapText="1"/>
    </xf>
    <xf numFmtId="0" fontId="0" fillId="2" borderId="8" xfId="0" applyFill="1" applyBorder="1" applyAlignment="1" applyProtection="1">
      <alignment horizontal="left" vertical="center"/>
      <protection locked="0"/>
    </xf>
    <xf numFmtId="0" fontId="0" fillId="2" borderId="10" xfId="0" applyFill="1" applyBorder="1" applyAlignment="1" applyProtection="1">
      <alignment horizontal="left" vertical="center"/>
      <protection locked="0"/>
    </xf>
    <xf numFmtId="0" fontId="0" fillId="2" borderId="9" xfId="0" applyFill="1" applyBorder="1" applyAlignment="1" applyProtection="1">
      <alignment horizontal="left" vertical="center"/>
      <protection locked="0"/>
    </xf>
    <xf numFmtId="0" fontId="0" fillId="2" borderId="0" xfId="0" applyFill="1" applyBorder="1" applyAlignment="1" applyProtection="1">
      <alignment horizontal="left" vertical="center"/>
      <protection locked="0"/>
    </xf>
    <xf numFmtId="14" fontId="2" fillId="2" borderId="2" xfId="0" applyNumberFormat="1" applyFont="1" applyFill="1" applyBorder="1" applyAlignment="1" applyProtection="1">
      <alignment horizontal="center" vertical="center"/>
      <protection locked="0"/>
    </xf>
    <xf numFmtId="14" fontId="2" fillId="2" borderId="3" xfId="0" applyNumberFormat="1" applyFont="1" applyFill="1" applyBorder="1" applyAlignment="1" applyProtection="1">
      <alignment horizontal="center" vertical="center"/>
      <protection locked="0"/>
    </xf>
    <xf numFmtId="0" fontId="0" fillId="0" borderId="9" xfId="0" applyFont="1" applyFill="1" applyBorder="1" applyAlignment="1" applyProtection="1">
      <alignment horizontal="left" vertical="center"/>
    </xf>
    <xf numFmtId="0" fontId="0" fillId="0" borderId="0" xfId="0" applyFont="1" applyFill="1" applyBorder="1" applyAlignment="1" applyProtection="1">
      <alignment horizontal="left" vertical="center"/>
    </xf>
    <xf numFmtId="0" fontId="0" fillId="2" borderId="8" xfId="0" applyFont="1" applyFill="1" applyBorder="1" applyAlignment="1" applyProtection="1">
      <alignment horizontal="left" vertical="center"/>
      <protection locked="0"/>
    </xf>
    <xf numFmtId="0" fontId="0" fillId="2" borderId="10" xfId="0" applyFont="1" applyFill="1" applyBorder="1" applyAlignment="1" applyProtection="1">
      <alignment horizontal="left" vertical="center"/>
      <protection locked="0"/>
    </xf>
    <xf numFmtId="0" fontId="22" fillId="0" borderId="9" xfId="0" applyFont="1" applyBorder="1" applyAlignment="1" applyProtection="1">
      <alignment horizontal="center"/>
    </xf>
    <xf numFmtId="0" fontId="22" fillId="0" borderId="0" xfId="0" applyFont="1" applyBorder="1" applyAlignment="1" applyProtection="1">
      <alignment horizontal="center"/>
    </xf>
    <xf numFmtId="0" fontId="22" fillId="0" borderId="14" xfId="0" applyFont="1" applyBorder="1" applyAlignment="1" applyProtection="1">
      <alignment horizontal="center"/>
    </xf>
    <xf numFmtId="0" fontId="19" fillId="0" borderId="9" xfId="0" applyFont="1" applyBorder="1" applyAlignment="1" applyProtection="1">
      <alignment horizontal="center"/>
    </xf>
    <xf numFmtId="0" fontId="19" fillId="0" borderId="0" xfId="0" applyFont="1" applyBorder="1" applyAlignment="1" applyProtection="1">
      <alignment horizontal="center"/>
    </xf>
    <xf numFmtId="0" fontId="19" fillId="0" borderId="14" xfId="0" applyFont="1" applyBorder="1" applyAlignment="1" applyProtection="1">
      <alignment horizontal="center"/>
    </xf>
    <xf numFmtId="0" fontId="25" fillId="0" borderId="10" xfId="11" applyFont="1" applyBorder="1" applyAlignment="1" applyProtection="1">
      <alignment horizontal="right"/>
    </xf>
    <xf numFmtId="0" fontId="25" fillId="0" borderId="15" xfId="11" applyFont="1" applyBorder="1" applyAlignment="1" applyProtection="1">
      <alignment horizontal="right"/>
    </xf>
    <xf numFmtId="0" fontId="25" fillId="0" borderId="8" xfId="11" applyFont="1" applyBorder="1" applyAlignment="1" applyProtection="1">
      <alignment horizontal="left"/>
    </xf>
    <xf numFmtId="0" fontId="25" fillId="0" borderId="10" xfId="11" applyFont="1" applyBorder="1" applyAlignment="1" applyProtection="1">
      <alignment horizontal="left"/>
    </xf>
    <xf numFmtId="0" fontId="19" fillId="0" borderId="5" xfId="0" applyFont="1" applyBorder="1" applyAlignment="1" applyProtection="1">
      <alignment horizontal="center"/>
    </xf>
    <xf numFmtId="0" fontId="19" fillId="0" borderId="12" xfId="0" applyFont="1" applyBorder="1" applyAlignment="1" applyProtection="1">
      <alignment horizontal="center"/>
    </xf>
    <xf numFmtId="0" fontId="19" fillId="0" borderId="13" xfId="0" applyFont="1" applyBorder="1" applyAlignment="1" applyProtection="1">
      <alignment horizontal="center"/>
    </xf>
    <xf numFmtId="0" fontId="5" fillId="0" borderId="5" xfId="3" applyFont="1" applyBorder="1" applyAlignment="1" applyProtection="1">
      <alignment horizontal="center" vertical="top" wrapText="1"/>
    </xf>
    <xf numFmtId="0" fontId="5" fillId="0" borderId="12" xfId="3" applyFont="1" applyBorder="1" applyAlignment="1" applyProtection="1">
      <alignment horizontal="center" vertical="top" wrapText="1"/>
    </xf>
    <xf numFmtId="0" fontId="5" fillId="0" borderId="13" xfId="3" applyFont="1" applyBorder="1" applyAlignment="1" applyProtection="1">
      <alignment horizontal="center" vertical="top" wrapText="1"/>
    </xf>
    <xf numFmtId="0" fontId="5" fillId="0" borderId="9" xfId="3" applyFont="1" applyBorder="1" applyAlignment="1" applyProtection="1">
      <alignment horizontal="center" vertical="top" wrapText="1"/>
    </xf>
    <xf numFmtId="0" fontId="5" fillId="0" borderId="0" xfId="3" applyFont="1" applyBorder="1" applyAlignment="1" applyProtection="1">
      <alignment horizontal="center" vertical="top" wrapText="1"/>
    </xf>
    <xf numFmtId="0" fontId="5" fillId="0" borderId="14" xfId="3" applyFont="1" applyBorder="1" applyAlignment="1" applyProtection="1">
      <alignment horizontal="center" vertical="top" wrapText="1"/>
    </xf>
    <xf numFmtId="0" fontId="25" fillId="0" borderId="8" xfId="11" applyFont="1" applyBorder="1" applyAlignment="1" applyProtection="1">
      <alignment horizontal="center"/>
    </xf>
    <xf numFmtId="0" fontId="25" fillId="0" borderId="10" xfId="11" applyFont="1" applyBorder="1" applyAlignment="1" applyProtection="1">
      <alignment horizontal="center"/>
    </xf>
    <xf numFmtId="0" fontId="25" fillId="0" borderId="15" xfId="11" applyFont="1" applyBorder="1" applyAlignment="1" applyProtection="1">
      <alignment horizontal="center"/>
    </xf>
    <xf numFmtId="0" fontId="2" fillId="0" borderId="5" xfId="4" applyFont="1" applyBorder="1" applyAlignment="1" applyProtection="1">
      <alignment horizontal="left" vertical="center"/>
    </xf>
    <xf numFmtId="0" fontId="2" fillId="0" borderId="12" xfId="4" applyFont="1" applyBorder="1" applyAlignment="1" applyProtection="1">
      <alignment horizontal="left" vertical="center"/>
    </xf>
    <xf numFmtId="0" fontId="2" fillId="0" borderId="13" xfId="4" applyFont="1" applyBorder="1" applyAlignment="1" applyProtection="1">
      <alignment horizontal="left" vertical="center"/>
    </xf>
    <xf numFmtId="0" fontId="19" fillId="0" borderId="1" xfId="4" applyFont="1" applyBorder="1" applyAlignment="1" applyProtection="1">
      <alignment horizontal="left" vertical="center"/>
    </xf>
    <xf numFmtId="0" fontId="19" fillId="0" borderId="2" xfId="4" applyFont="1" applyBorder="1" applyAlignment="1" applyProtection="1">
      <alignment horizontal="left" vertical="center"/>
    </xf>
    <xf numFmtId="0" fontId="2" fillId="5" borderId="5" xfId="0" applyFont="1" applyFill="1" applyBorder="1" applyAlignment="1" applyProtection="1">
      <alignment horizontal="left" vertical="center"/>
    </xf>
    <xf numFmtId="0" fontId="2" fillId="5" borderId="12" xfId="0" applyFont="1" applyFill="1" applyBorder="1" applyAlignment="1" applyProtection="1">
      <alignment horizontal="left" vertical="center"/>
    </xf>
    <xf numFmtId="0" fontId="2" fillId="5" borderId="2" xfId="0" applyFont="1" applyFill="1" applyBorder="1" applyAlignment="1" applyProtection="1">
      <alignment horizontal="left" vertical="center"/>
    </xf>
    <xf numFmtId="0" fontId="2" fillId="5" borderId="3" xfId="0" applyFont="1" applyFill="1" applyBorder="1" applyAlignment="1" applyProtection="1">
      <alignment horizontal="left" vertical="center"/>
    </xf>
    <xf numFmtId="0" fontId="0" fillId="0" borderId="14" xfId="0" applyFont="1" applyFill="1" applyBorder="1" applyAlignment="1" applyProtection="1">
      <alignment horizontal="left" vertical="center"/>
    </xf>
    <xf numFmtId="0" fontId="6" fillId="0" borderId="1" xfId="3" applyFont="1" applyBorder="1" applyAlignment="1" applyProtection="1">
      <alignment horizontal="center"/>
    </xf>
    <xf numFmtId="0" fontId="6" fillId="0" borderId="2" xfId="3" applyFont="1" applyBorder="1" applyAlignment="1" applyProtection="1">
      <alignment horizontal="center"/>
    </xf>
    <xf numFmtId="0" fontId="6" fillId="0" borderId="3" xfId="3" applyFont="1" applyBorder="1" applyAlignment="1" applyProtection="1">
      <alignment horizontal="center"/>
    </xf>
    <xf numFmtId="0" fontId="5" fillId="0" borderId="5" xfId="0" applyFont="1" applyBorder="1" applyAlignment="1" applyProtection="1">
      <alignment horizontal="left" vertical="center"/>
    </xf>
    <xf numFmtId="0" fontId="5" fillId="0" borderId="12" xfId="0" applyFont="1" applyBorder="1" applyAlignment="1" applyProtection="1">
      <alignment horizontal="left" vertical="center"/>
    </xf>
    <xf numFmtId="0" fontId="5" fillId="0" borderId="13" xfId="0" applyFont="1" applyBorder="1" applyAlignment="1" applyProtection="1">
      <alignment horizontal="left" vertical="center"/>
    </xf>
    <xf numFmtId="0" fontId="5" fillId="0" borderId="16" xfId="0" applyFont="1" applyBorder="1" applyAlignment="1" applyProtection="1">
      <alignment horizontal="left" vertical="center"/>
    </xf>
    <xf numFmtId="0" fontId="5" fillId="0" borderId="18" xfId="0" applyFont="1" applyBorder="1" applyAlignment="1" applyProtection="1">
      <alignment horizontal="left" vertical="center"/>
    </xf>
    <xf numFmtId="0" fontId="5" fillId="0" borderId="19" xfId="0" applyFont="1" applyBorder="1" applyAlignment="1" applyProtection="1">
      <alignment horizontal="left" vertical="center"/>
    </xf>
    <xf numFmtId="0" fontId="5" fillId="0" borderId="20" xfId="0" applyFont="1" applyBorder="1" applyAlignment="1" applyProtection="1">
      <alignment horizontal="left" vertical="center"/>
    </xf>
    <xf numFmtId="0" fontId="5" fillId="0" borderId="21" xfId="0" applyFont="1" applyBorder="1" applyAlignment="1" applyProtection="1">
      <alignment horizontal="left" vertical="center"/>
    </xf>
    <xf numFmtId="0" fontId="5" fillId="0" borderId="22" xfId="0" applyFont="1" applyBorder="1" applyAlignment="1" applyProtection="1">
      <alignment horizontal="left" vertical="center"/>
    </xf>
    <xf numFmtId="49" fontId="0" fillId="5" borderId="9" xfId="0" applyNumberFormat="1" applyFill="1" applyBorder="1" applyAlignment="1" applyProtection="1">
      <alignment horizontal="left" vertical="center"/>
    </xf>
    <xf numFmtId="49" fontId="0" fillId="5" borderId="0" xfId="0" applyNumberFormat="1" applyFill="1" applyBorder="1" applyAlignment="1" applyProtection="1">
      <alignment horizontal="left" vertical="center"/>
    </xf>
    <xf numFmtId="49" fontId="0" fillId="5" borderId="14" xfId="0" applyNumberFormat="1" applyFill="1" applyBorder="1" applyAlignment="1" applyProtection="1">
      <alignment horizontal="left" vertical="center"/>
    </xf>
    <xf numFmtId="0" fontId="0" fillId="0" borderId="4" xfId="0" applyBorder="1" applyAlignment="1" applyProtection="1">
      <alignment horizontal="center" wrapText="1"/>
    </xf>
    <xf numFmtId="0" fontId="0" fillId="0" borderId="17" xfId="0" applyBorder="1" applyAlignment="1" applyProtection="1">
      <alignment horizontal="center" wrapText="1"/>
    </xf>
    <xf numFmtId="0" fontId="5" fillId="0" borderId="1" xfId="0" applyFont="1" applyBorder="1" applyAlignment="1" applyProtection="1">
      <alignment horizontal="center" vertical="center"/>
    </xf>
    <xf numFmtId="0" fontId="5" fillId="0" borderId="2" xfId="0" applyFont="1" applyBorder="1" applyAlignment="1" applyProtection="1">
      <alignment horizontal="center" vertical="center"/>
    </xf>
    <xf numFmtId="0" fontId="5" fillId="0" borderId="3" xfId="0" applyFont="1" applyBorder="1" applyAlignment="1" applyProtection="1">
      <alignment horizontal="center" vertical="center"/>
    </xf>
    <xf numFmtId="0" fontId="1" fillId="0" borderId="2" xfId="4" applyFont="1" applyBorder="1" applyAlignment="1" applyProtection="1">
      <alignment horizontal="center"/>
      <protection locked="0"/>
    </xf>
    <xf numFmtId="0" fontId="0" fillId="0" borderId="2" xfId="0" applyBorder="1" applyAlignment="1" applyProtection="1">
      <alignment horizontal="center"/>
      <protection locked="0"/>
    </xf>
    <xf numFmtId="0" fontId="10" fillId="0" borderId="4" xfId="0" applyFont="1" applyBorder="1" applyAlignment="1" applyProtection="1">
      <alignment horizontal="center" textRotation="90"/>
    </xf>
    <xf numFmtId="0" fontId="10" fillId="0" borderId="11" xfId="0" applyFont="1" applyBorder="1" applyAlignment="1" applyProtection="1">
      <alignment horizontal="center" textRotation="90"/>
    </xf>
    <xf numFmtId="0" fontId="10" fillId="0" borderId="7" xfId="0" applyFont="1" applyBorder="1" applyAlignment="1" applyProtection="1">
      <alignment horizontal="center" textRotation="90"/>
    </xf>
    <xf numFmtId="0" fontId="2" fillId="0" borderId="1" xfId="0" applyFont="1" applyBorder="1" applyAlignment="1" applyProtection="1">
      <alignment horizontal="left" vertical="center"/>
    </xf>
    <xf numFmtId="0" fontId="2" fillId="0" borderId="2" xfId="0" applyFont="1" applyBorder="1" applyAlignment="1" applyProtection="1">
      <alignment horizontal="left" vertical="center"/>
    </xf>
    <xf numFmtId="0" fontId="0" fillId="0" borderId="1" xfId="0" applyFont="1" applyFill="1" applyBorder="1" applyAlignment="1" applyProtection="1">
      <alignment horizontal="left" vertical="center"/>
    </xf>
    <xf numFmtId="0" fontId="0" fillId="0" borderId="2" xfId="0" applyFont="1" applyFill="1" applyBorder="1" applyAlignment="1" applyProtection="1">
      <alignment horizontal="left" vertical="center"/>
    </xf>
    <xf numFmtId="0" fontId="2" fillId="0" borderId="8" xfId="0" applyFont="1" applyBorder="1" applyAlignment="1" applyProtection="1">
      <alignment horizontal="left" vertical="center"/>
    </xf>
    <xf numFmtId="0" fontId="2" fillId="0" borderId="10" xfId="0" applyFont="1" applyBorder="1" applyAlignment="1" applyProtection="1">
      <alignment horizontal="left" vertical="center"/>
    </xf>
    <xf numFmtId="0" fontId="8" fillId="0" borderId="4" xfId="0" applyFont="1" applyBorder="1" applyAlignment="1" applyProtection="1">
      <alignment horizontal="center" vertical="center" wrapText="1"/>
    </xf>
    <xf numFmtId="0" fontId="8" fillId="0" borderId="7" xfId="0" applyFont="1" applyBorder="1" applyAlignment="1" applyProtection="1">
      <alignment horizontal="center" vertical="center" wrapText="1"/>
    </xf>
    <xf numFmtId="43" fontId="10" fillId="0" borderId="11" xfId="5" applyFont="1" applyBorder="1" applyAlignment="1" applyProtection="1">
      <alignment horizontal="right" vertical="center"/>
    </xf>
    <xf numFmtId="0" fontId="0" fillId="0" borderId="8" xfId="0" applyFont="1" applyFill="1" applyBorder="1" applyAlignment="1" applyProtection="1">
      <alignment horizontal="left" vertical="center"/>
    </xf>
    <xf numFmtId="0" fontId="0" fillId="0" borderId="10" xfId="0" applyFont="1" applyFill="1" applyBorder="1" applyAlignment="1" applyProtection="1">
      <alignment horizontal="left" vertical="center"/>
    </xf>
    <xf numFmtId="0" fontId="0" fillId="0" borderId="2" xfId="0" applyBorder="1" applyAlignment="1" applyProtection="1">
      <alignment horizontal="center" vertical="center"/>
      <protection locked="0"/>
    </xf>
    <xf numFmtId="0" fontId="0" fillId="0" borderId="0" xfId="4" applyFont="1" applyBorder="1" applyAlignment="1" applyProtection="1">
      <alignment horizontal="center" vertical="center"/>
    </xf>
    <xf numFmtId="0" fontId="1" fillId="0" borderId="0" xfId="4" applyFont="1" applyBorder="1" applyAlignment="1" applyProtection="1">
      <alignment horizontal="center" vertical="center"/>
    </xf>
    <xf numFmtId="166" fontId="1" fillId="0" borderId="0" xfId="4" applyNumberFormat="1" applyFont="1" applyBorder="1" applyAlignment="1" applyProtection="1">
      <alignment horizontal="center" vertical="center"/>
    </xf>
    <xf numFmtId="14" fontId="0" fillId="5" borderId="1" xfId="0" applyNumberFormat="1" applyFill="1" applyBorder="1" applyAlignment="1" applyProtection="1">
      <alignment horizontal="left" vertical="center"/>
    </xf>
    <xf numFmtId="14" fontId="0" fillId="5" borderId="2" xfId="0" applyNumberFormat="1" applyFill="1" applyBorder="1" applyAlignment="1" applyProtection="1">
      <alignment horizontal="left" vertical="center"/>
    </xf>
    <xf numFmtId="0" fontId="5" fillId="0" borderId="1" xfId="0" applyFont="1" applyBorder="1" applyAlignment="1" applyProtection="1">
      <alignment horizontal="left" vertical="center"/>
    </xf>
    <xf numFmtId="0" fontId="5" fillId="0" borderId="2" xfId="0" applyFont="1" applyBorder="1" applyAlignment="1" applyProtection="1">
      <alignment horizontal="left" vertical="center"/>
    </xf>
    <xf numFmtId="0" fontId="5" fillId="0" borderId="3" xfId="0" applyFont="1" applyBorder="1" applyAlignment="1" applyProtection="1">
      <alignment horizontal="left" vertical="center"/>
    </xf>
    <xf numFmtId="0" fontId="2" fillId="0" borderId="1" xfId="0" applyFont="1" applyBorder="1" applyAlignment="1" applyProtection="1">
      <alignment horizontal="left"/>
    </xf>
    <xf numFmtId="0" fontId="2" fillId="0" borderId="2" xfId="0" applyFont="1" applyBorder="1" applyAlignment="1" applyProtection="1">
      <alignment horizontal="left"/>
    </xf>
    <xf numFmtId="0" fontId="2" fillId="0" borderId="3" xfId="0" applyFont="1" applyBorder="1" applyAlignment="1" applyProtection="1">
      <alignment horizontal="left"/>
    </xf>
    <xf numFmtId="0" fontId="0" fillId="0" borderId="5" xfId="0" applyBorder="1" applyAlignment="1" applyProtection="1">
      <alignment horizontal="left" vertical="center"/>
    </xf>
    <xf numFmtId="0" fontId="0" fillId="0" borderId="12" xfId="0" applyBorder="1" applyAlignment="1" applyProtection="1">
      <alignment horizontal="left" vertical="center"/>
    </xf>
    <xf numFmtId="0" fontId="0" fillId="0" borderId="13" xfId="0" applyBorder="1" applyAlignment="1" applyProtection="1">
      <alignment horizontal="left" vertical="center"/>
    </xf>
    <xf numFmtId="0" fontId="0" fillId="0" borderId="16" xfId="0" applyBorder="1" applyAlignment="1" applyProtection="1">
      <alignment horizontal="left" vertical="center"/>
    </xf>
    <xf numFmtId="0" fontId="0" fillId="0" borderId="18" xfId="0" applyBorder="1" applyAlignment="1" applyProtection="1">
      <alignment horizontal="left" vertical="center"/>
    </xf>
    <xf numFmtId="0" fontId="0" fillId="0" borderId="19" xfId="0" applyBorder="1" applyAlignment="1" applyProtection="1">
      <alignment horizontal="left" vertical="center"/>
    </xf>
  </cellXfs>
  <cellStyles count="12">
    <cellStyle name="Komma" xfId="1" builtinId="3"/>
    <cellStyle name="Komma 3 2" xfId="5" xr:uid="{47F8F512-7BD3-4FEB-97D1-A5188FA94672}"/>
    <cellStyle name="Link" xfId="11" builtinId="8"/>
    <cellStyle name="Prozent" xfId="2" builtinId="5"/>
    <cellStyle name="Prozent 2" xfId="10" xr:uid="{83FC9F11-07F5-46E7-A0B3-E9F80E12B5A3}"/>
    <cellStyle name="Prozent 3 2" xfId="7" xr:uid="{B5B2825B-0FD5-44F2-A778-020C0ED448CB}"/>
    <cellStyle name="Prozent 5" xfId="6" xr:uid="{7E917F67-80DB-4D16-9BB1-EA8AC1432ED0}"/>
    <cellStyle name="Standard" xfId="0" builtinId="0"/>
    <cellStyle name="Standard 2" xfId="9" xr:uid="{92C6566F-3E05-4BA9-8CD9-3DB9BCD7ADEE}"/>
    <cellStyle name="Standard 4 2" xfId="4" xr:uid="{C51F8869-D648-467D-BEDA-44344BD5D064}"/>
    <cellStyle name="Standard 6 2" xfId="8" xr:uid="{9BD5F4A7-2405-4F61-9A06-EFB2A39582D1}"/>
    <cellStyle name="Standard 9" xfId="3" xr:uid="{381FB625-D4AE-4E09-990C-304314565220}"/>
  </cellStyles>
  <dxfs count="4">
    <dxf>
      <font>
        <strike val="0"/>
        <color theme="0"/>
      </font>
    </dxf>
    <dxf>
      <font>
        <strike val="0"/>
        <color theme="0"/>
      </font>
    </dxf>
    <dxf>
      <font>
        <strike val="0"/>
        <color theme="0"/>
      </font>
    </dxf>
    <dxf>
      <font>
        <strike/>
        <color theme="0" tint="-0.3499862666707357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eminare/Wirtschaft/Kalkulation%20&#214;NORM%20B%202061/Unterlagen/Beispiel%20Kalkulat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wbsrv02.bwb.local\Daten\Projekte\2015\018-WKO%20-%20MLP%20Brosch&#252;re%202015\Unterlagen\USK-Empfehlung%202015-LNK.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kropik/Desktop/Kropik/Desktop/BUCH%20Kalk/2020%20K3%2002xx%20E+M%20Mittelloh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kropik/Desktop/Kropik/Desktop/BUCH%20Kalk/K2020%2010%20K3%2002a%20E+M%20ML%20Schlosser.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wbsrv02.bwb.local\Daten\Projekte\2016\026-WKO%20-%20MLP%20Brosch&#252;re%202016\Unterlagen\USK-Empfehlung%202016-LN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iswerte"/>
      <sheetName val="Kalkulation"/>
      <sheetName val="Kalkulation Geräte"/>
      <sheetName val="K6 Blatt"/>
      <sheetName val="K4 Blatt"/>
      <sheetName val="UML_BGK"/>
      <sheetName val="K5 Blatt"/>
    </sheetNames>
    <sheetDataSet>
      <sheetData sheetId="0">
        <row r="1">
          <cell r="B1">
            <v>9.4499999999999993</v>
          </cell>
        </row>
        <row r="2">
          <cell r="B2">
            <v>9.24</v>
          </cell>
        </row>
        <row r="3">
          <cell r="B3">
            <v>29.25</v>
          </cell>
        </row>
        <row r="4">
          <cell r="B4">
            <v>38.35</v>
          </cell>
        </row>
        <row r="8">
          <cell r="B8">
            <v>2740.3</v>
          </cell>
        </row>
        <row r="13">
          <cell r="B13">
            <v>0.27</v>
          </cell>
        </row>
        <row r="14">
          <cell r="B14">
            <v>0.19919999999999999</v>
          </cell>
        </row>
        <row r="15">
          <cell r="B15">
            <v>0.1933</v>
          </cell>
        </row>
        <row r="16">
          <cell r="B16">
            <v>0.59440000000000004</v>
          </cell>
        </row>
        <row r="18">
          <cell r="B18">
            <v>0.253</v>
          </cell>
        </row>
        <row r="20">
          <cell r="B20">
            <v>0.311</v>
          </cell>
        </row>
        <row r="22">
          <cell r="B22">
            <v>0.6</v>
          </cell>
        </row>
        <row r="23">
          <cell r="B23">
            <v>0.6</v>
          </cell>
        </row>
        <row r="25">
          <cell r="B25">
            <v>0.7</v>
          </cell>
        </row>
        <row r="26">
          <cell r="B26">
            <v>0.15</v>
          </cell>
        </row>
        <row r="28">
          <cell r="B28">
            <v>7.5</v>
          </cell>
        </row>
        <row r="30">
          <cell r="B30">
            <v>60</v>
          </cell>
        </row>
      </sheetData>
      <sheetData sheetId="1"/>
      <sheetData sheetId="2"/>
      <sheetData sheetId="3"/>
      <sheetData sheetId="4">
        <row r="6">
          <cell r="M6">
            <v>74.459999999999994</v>
          </cell>
        </row>
        <row r="8">
          <cell r="M8">
            <v>7.45</v>
          </cell>
        </row>
        <row r="10">
          <cell r="M10">
            <v>42.33</v>
          </cell>
        </row>
        <row r="12">
          <cell r="M12">
            <v>7.19</v>
          </cell>
        </row>
        <row r="14">
          <cell r="H14">
            <v>0</v>
          </cell>
          <cell r="M14">
            <v>0.77</v>
          </cell>
        </row>
        <row r="16">
          <cell r="H16">
            <v>0</v>
          </cell>
          <cell r="M16">
            <v>624.75</v>
          </cell>
        </row>
        <row r="18">
          <cell r="M18">
            <v>782.25</v>
          </cell>
        </row>
        <row r="20">
          <cell r="H20">
            <v>0</v>
          </cell>
          <cell r="M20">
            <v>3.43</v>
          </cell>
        </row>
        <row r="22">
          <cell r="M22">
            <v>0.38</v>
          </cell>
        </row>
        <row r="24">
          <cell r="M24">
            <v>1.1399999999999999</v>
          </cell>
        </row>
        <row r="26">
          <cell r="M26">
            <v>1.21</v>
          </cell>
        </row>
        <row r="28">
          <cell r="M28">
            <v>6.98</v>
          </cell>
        </row>
      </sheetData>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LL_AZ.XLS"/>
      <sheetName val="SV_SATZ.XLS"/>
      <sheetName val="KALK.XLS"/>
      <sheetName val="LOHNNK"/>
      <sheetName val="KV-TAB 2015 gewichtet"/>
      <sheetName val="Schlechtwetter"/>
    </sheetNames>
    <sheetDataSet>
      <sheetData sheetId="0">
        <row r="58">
          <cell r="H58">
            <v>39</v>
          </cell>
          <cell r="I58">
            <v>39</v>
          </cell>
        </row>
        <row r="79">
          <cell r="H79">
            <v>7.6314285714285699</v>
          </cell>
        </row>
        <row r="86">
          <cell r="H86">
            <v>4.29</v>
          </cell>
        </row>
        <row r="93">
          <cell r="H93">
            <v>0.5</v>
          </cell>
        </row>
        <row r="108">
          <cell r="H108">
            <v>25.86</v>
          </cell>
          <cell r="I108">
            <v>25.892318076923083</v>
          </cell>
        </row>
        <row r="115">
          <cell r="H115">
            <v>1.35</v>
          </cell>
          <cell r="I115">
            <v>1.35</v>
          </cell>
        </row>
        <row r="120">
          <cell r="H120">
            <v>2</v>
          </cell>
          <cell r="I120">
            <v>2</v>
          </cell>
        </row>
        <row r="139">
          <cell r="H139">
            <v>13.85</v>
          </cell>
          <cell r="I139">
            <v>13.655696616857176</v>
          </cell>
        </row>
        <row r="155">
          <cell r="H155">
            <v>5.21</v>
          </cell>
        </row>
        <row r="161">
          <cell r="H161">
            <v>2</v>
          </cell>
          <cell r="I161">
            <v>2</v>
          </cell>
        </row>
        <row r="168">
          <cell r="H168">
            <v>1.31</v>
          </cell>
        </row>
        <row r="174">
          <cell r="H174">
            <v>0.19</v>
          </cell>
        </row>
        <row r="184">
          <cell r="H184">
            <v>0.28000000000000003</v>
          </cell>
        </row>
        <row r="185">
          <cell r="I185">
            <v>0.27500000000000002</v>
          </cell>
        </row>
        <row r="190">
          <cell r="H190">
            <v>0.5</v>
          </cell>
        </row>
        <row r="196">
          <cell r="H196">
            <v>193.66857142857143</v>
          </cell>
          <cell r="I196">
            <v>193.3268814000231</v>
          </cell>
        </row>
        <row r="197">
          <cell r="H197">
            <v>0.51634604036350762</v>
          </cell>
          <cell r="I197">
            <v>0.51725864130133348</v>
          </cell>
        </row>
      </sheetData>
      <sheetData sheetId="1">
        <row r="12">
          <cell r="G12">
            <v>0.5</v>
          </cell>
          <cell r="H12">
            <v>0.5</v>
          </cell>
        </row>
        <row r="15">
          <cell r="G15">
            <v>26.9</v>
          </cell>
          <cell r="H15">
            <v>26.7</v>
          </cell>
        </row>
        <row r="27">
          <cell r="E27">
            <v>4.5000000000000005E-3</v>
          </cell>
        </row>
        <row r="29">
          <cell r="E29">
            <v>3.7000000000000005E-2</v>
          </cell>
          <cell r="F29">
            <v>3.85E-2</v>
          </cell>
        </row>
        <row r="31">
          <cell r="E31">
            <v>1.3000000000000001E-2</v>
          </cell>
        </row>
        <row r="39">
          <cell r="E39">
            <v>4650</v>
          </cell>
        </row>
      </sheetData>
      <sheetData sheetId="2">
        <row r="6">
          <cell r="L6">
            <v>0.51634604036350762</v>
          </cell>
          <cell r="M6">
            <v>0.51725864130133348</v>
          </cell>
        </row>
        <row r="8">
          <cell r="L8">
            <v>26.9</v>
          </cell>
          <cell r="M8">
            <v>26.7</v>
          </cell>
        </row>
        <row r="12">
          <cell r="L12">
            <v>0.65524312522129113</v>
          </cell>
          <cell r="M12">
            <v>0.65536669852878948</v>
          </cell>
        </row>
        <row r="21">
          <cell r="L21">
            <v>12.5903688</v>
          </cell>
          <cell r="M21">
            <v>12.8697499</v>
          </cell>
        </row>
        <row r="409">
          <cell r="M409">
            <v>4.6753751633425669</v>
          </cell>
        </row>
        <row r="418">
          <cell r="L418">
            <v>94.15794522774496</v>
          </cell>
          <cell r="M418">
            <v>95.206771630882429</v>
          </cell>
        </row>
      </sheetData>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mm KV-Daten"/>
      <sheetName val="Stamm Pers.NK"/>
      <sheetName val="Projekt"/>
      <sheetName val="K2 2020"/>
      <sheetName val=" K3 2020 MLP"/>
      <sheetName val=" K3 2020 Regie1"/>
      <sheetName val=" K3 2020 Regie2"/>
      <sheetName val=" K3 1999"/>
    </sheetNames>
    <sheetDataSet>
      <sheetData sheetId="0">
        <row r="7">
          <cell r="A7" t="str">
            <v>LG Techniker</v>
          </cell>
        </row>
        <row r="8">
          <cell r="A8" t="str">
            <v>LG 1 Spitzenfacharbeiter</v>
          </cell>
        </row>
        <row r="9">
          <cell r="A9" t="str">
            <v>LG 2 Qualifizierter Facharbeiter</v>
          </cell>
        </row>
        <row r="10">
          <cell r="A10" t="str">
            <v xml:space="preserve">LG 3 Facharbeiter </v>
          </cell>
        </row>
        <row r="11">
          <cell r="A11" t="str">
            <v>LG 4 Besonders qualifizierter Arbeitnehmer</v>
          </cell>
        </row>
        <row r="12">
          <cell r="A12" t="str">
            <v>LG 5 Qualifizierter Arbeitnehmer</v>
          </cell>
        </row>
        <row r="13">
          <cell r="A13" t="str">
            <v>LG 6 Arbeitnehmer mit Zweckausbildung</v>
          </cell>
        </row>
        <row r="14">
          <cell r="A14" t="str">
            <v>LG 7 Arbeitnehmer ohne Zweckausbildung</v>
          </cell>
        </row>
        <row r="15">
          <cell r="A15"/>
        </row>
        <row r="16">
          <cell r="A16" t="str">
            <v>1. Lehrjahr</v>
          </cell>
        </row>
        <row r="17">
          <cell r="A17" t="str">
            <v>2. Lehrjahr</v>
          </cell>
        </row>
        <row r="18">
          <cell r="A18" t="str">
            <v>3. Lehrjahr</v>
          </cell>
        </row>
        <row r="19">
          <cell r="A19" t="str">
            <v>4. Lehrjahr</v>
          </cell>
        </row>
        <row r="20">
          <cell r="A20"/>
        </row>
        <row r="21">
          <cell r="A21"/>
        </row>
        <row r="22">
          <cell r="A22"/>
        </row>
        <row r="23">
          <cell r="A23"/>
        </row>
        <row r="24">
          <cell r="A24"/>
        </row>
        <row r="25">
          <cell r="A25"/>
        </row>
        <row r="26">
          <cell r="A26"/>
        </row>
        <row r="27">
          <cell r="A27"/>
        </row>
        <row r="28">
          <cell r="A28"/>
        </row>
        <row r="29">
          <cell r="A29"/>
        </row>
        <row r="30">
          <cell r="A30"/>
        </row>
        <row r="31">
          <cell r="A31"/>
        </row>
        <row r="32">
          <cell r="A32"/>
        </row>
        <row r="33">
          <cell r="A33"/>
        </row>
        <row r="39">
          <cell r="A39" t="str">
            <v>Zeitausgleich 25%</v>
          </cell>
        </row>
        <row r="40">
          <cell r="A40"/>
        </row>
        <row r="41">
          <cell r="A41" t="str">
            <v>Überstunde 50%</v>
          </cell>
        </row>
        <row r="42">
          <cell r="A42" t="str">
            <v>Überstunde 75%</v>
          </cell>
        </row>
        <row r="43">
          <cell r="A43" t="str">
            <v>Überstunde 100%</v>
          </cell>
        </row>
        <row r="44">
          <cell r="A44"/>
        </row>
        <row r="45">
          <cell r="A45"/>
        </row>
        <row r="46">
          <cell r="A46"/>
        </row>
        <row r="47">
          <cell r="A47"/>
        </row>
        <row r="48">
          <cell r="A48"/>
        </row>
        <row r="50">
          <cell r="A50" t="str">
            <v>Sonntagszuschlag (Basis=Lohn)</v>
          </cell>
        </row>
        <row r="51">
          <cell r="A51"/>
        </row>
        <row r="52">
          <cell r="A52"/>
        </row>
        <row r="53">
          <cell r="A53"/>
        </row>
        <row r="54">
          <cell r="A54"/>
        </row>
        <row r="55">
          <cell r="A55"/>
        </row>
        <row r="56">
          <cell r="A56"/>
        </row>
        <row r="57">
          <cell r="A57"/>
        </row>
        <row r="58">
          <cell r="A58"/>
        </row>
        <row r="59">
          <cell r="A59"/>
        </row>
        <row r="61">
          <cell r="A61" t="str">
            <v>Nachtarbeitszulage (€), 22–6 Uhr</v>
          </cell>
        </row>
        <row r="62">
          <cell r="A62" t="str">
            <v>Schichtzulage (€), 2. Schicht</v>
          </cell>
        </row>
        <row r="63">
          <cell r="A63"/>
        </row>
        <row r="64">
          <cell r="A64"/>
        </row>
        <row r="65">
          <cell r="A65"/>
        </row>
        <row r="71">
          <cell r="A71" t="str">
            <v>Vorarbeiterzuschlag</v>
          </cell>
        </row>
        <row r="72">
          <cell r="A72" t="str">
            <v>Schmutzzulage</v>
          </cell>
        </row>
        <row r="73">
          <cell r="A73" t="str">
            <v>Erschwerniszulage</v>
          </cell>
        </row>
        <row r="74">
          <cell r="A74" t="str">
            <v>Gefahrenzulage</v>
          </cell>
        </row>
        <row r="75">
          <cell r="A75"/>
        </row>
        <row r="76">
          <cell r="A76"/>
        </row>
        <row r="77">
          <cell r="A77"/>
        </row>
        <row r="78">
          <cell r="A78"/>
        </row>
        <row r="79">
          <cell r="A79"/>
        </row>
        <row r="80">
          <cell r="A80"/>
        </row>
        <row r="81">
          <cell r="A81"/>
        </row>
        <row r="82">
          <cell r="A82"/>
        </row>
        <row r="83">
          <cell r="A83"/>
        </row>
        <row r="84">
          <cell r="A84"/>
        </row>
        <row r="85">
          <cell r="A85"/>
        </row>
        <row r="86">
          <cell r="A86"/>
        </row>
        <row r="87">
          <cell r="A87"/>
        </row>
        <row r="88">
          <cell r="A88"/>
        </row>
        <row r="89">
          <cell r="A89"/>
        </row>
        <row r="90">
          <cell r="A90"/>
        </row>
        <row r="91">
          <cell r="A91"/>
        </row>
        <row r="92">
          <cell r="A92"/>
        </row>
        <row r="93">
          <cell r="A93"/>
        </row>
        <row r="94">
          <cell r="A94"/>
        </row>
        <row r="95">
          <cell r="A95"/>
        </row>
        <row r="96">
          <cell r="A96"/>
        </row>
        <row r="97">
          <cell r="A97"/>
        </row>
        <row r="103">
          <cell r="A103" t="str">
            <v>kleine Entfernungszulage (&gt;6Std)</v>
          </cell>
        </row>
        <row r="104">
          <cell r="A104" t="str">
            <v>mittlere Entfernungszulage (&gt;11Std)</v>
          </cell>
        </row>
        <row r="105">
          <cell r="A105" t="str">
            <v>große Entfernungszulage (&gt;11Std + Nächt.)</v>
          </cell>
        </row>
        <row r="106">
          <cell r="A106"/>
        </row>
        <row r="107">
          <cell r="A107" t="str">
            <v>Nächtigungsgeld</v>
          </cell>
        </row>
        <row r="108">
          <cell r="A108"/>
        </row>
        <row r="109">
          <cell r="A109"/>
        </row>
        <row r="110">
          <cell r="A110"/>
        </row>
        <row r="111">
          <cell r="A111"/>
        </row>
        <row r="112">
          <cell r="A112"/>
        </row>
        <row r="113">
          <cell r="A113"/>
        </row>
        <row r="114">
          <cell r="A114"/>
        </row>
        <row r="117">
          <cell r="A117" t="str">
            <v>Montagezulage</v>
          </cell>
        </row>
        <row r="118">
          <cell r="A118"/>
        </row>
        <row r="119">
          <cell r="A119"/>
        </row>
        <row r="122">
          <cell r="A122"/>
        </row>
        <row r="123">
          <cell r="A123"/>
        </row>
        <row r="124">
          <cell r="A124"/>
        </row>
        <row r="125">
          <cell r="A125"/>
        </row>
        <row r="126">
          <cell r="A126"/>
        </row>
        <row r="127">
          <cell r="A127"/>
        </row>
      </sheetData>
      <sheetData sheetId="1"/>
      <sheetData sheetId="2">
        <row r="5">
          <cell r="D5" t="str">
            <v>Stahlbau NN GmbH</v>
          </cell>
        </row>
        <row r="242">
          <cell r="A242" t="str">
            <v/>
          </cell>
        </row>
        <row r="243">
          <cell r="A243" t="str">
            <v>Fertigungsgemeinkosten</v>
          </cell>
        </row>
        <row r="244">
          <cell r="A244" t="str">
            <v>Bauleitungskosten (personelle BGK)</v>
          </cell>
        </row>
        <row r="245">
          <cell r="A245" t="str">
            <v>Eigene Kalkulation1</v>
          </cell>
        </row>
        <row r="246">
          <cell r="A246" t="str">
            <v/>
          </cell>
        </row>
      </sheetData>
      <sheetData sheetId="3"/>
      <sheetData sheetId="4"/>
      <sheetData sheetId="5"/>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mm KV-Daten"/>
      <sheetName val="Stamm Pers.NK"/>
      <sheetName val="Projekt"/>
      <sheetName val="K2 2020"/>
      <sheetName val=" K3 2020 MLP"/>
      <sheetName val=" K3 2020 Regie1"/>
      <sheetName val=" K3 2020 Regie2"/>
      <sheetName val=" K3 1999"/>
    </sheetNames>
    <sheetDataSet>
      <sheetData sheetId="0">
        <row r="3">
          <cell r="B3" t="str">
            <v>KollV f d Eisen- u Metallverarb. Gewerbe (ArbeiterInnen)</v>
          </cell>
        </row>
      </sheetData>
      <sheetData sheetId="1"/>
      <sheetData sheetId="2">
        <row r="233">
          <cell r="A233" t="str">
            <v>Baustellengemeinkosten auf produktiven Lohn</v>
          </cell>
        </row>
      </sheetData>
      <sheetData sheetId="3">
        <row r="21">
          <cell r="H21" t="str">
            <v>Alle Kostenarten ohne Regielohn</v>
          </cell>
        </row>
        <row r="22">
          <cell r="H22" t="str">
            <v>Regielohn (hohe Qualifikation)</v>
          </cell>
        </row>
        <row r="23">
          <cell r="H23" t="str">
            <v>Regielohn (niedrige Qual.)</v>
          </cell>
        </row>
        <row r="24">
          <cell r="H24" t="str">
            <v/>
          </cell>
        </row>
        <row r="25">
          <cell r="H25" t="str">
            <v/>
          </cell>
        </row>
        <row r="26">
          <cell r="H26" t="str">
            <v/>
          </cell>
        </row>
      </sheetData>
      <sheetData sheetId="4"/>
      <sheetData sheetId="5"/>
      <sheetData sheetId="6"/>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LL_AZ.XLS"/>
      <sheetName val="SV_SATZ.XLS"/>
      <sheetName val="KALK.XLS"/>
      <sheetName val="LOHNNK"/>
      <sheetName val="KV-TAB 2015 gewichtet"/>
      <sheetName val="Schlechtwetter"/>
    </sheetNames>
    <sheetDataSet>
      <sheetData sheetId="0">
        <row r="160">
          <cell r="I160">
            <v>2.25</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bw-b.at/BuchKalk.htm"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ww.ibpm.at/" TargetMode="External"/><Relationship Id="rId2" Type="http://schemas.openxmlformats.org/officeDocument/2006/relationships/hyperlink" Target="http://www.bauwesen.at/" TargetMode="External"/><Relationship Id="rId1" Type="http://schemas.openxmlformats.org/officeDocument/2006/relationships/hyperlink" Target="http://www.bauwesen.at/"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72B231-AA41-4D58-9CE6-C8189C87CF89}">
  <sheetPr>
    <tabColor rgb="FFFF0000"/>
  </sheetPr>
  <dimension ref="A1:H39"/>
  <sheetViews>
    <sheetView showGridLines="0" workbookViewId="0">
      <selection activeCell="G37" sqref="G37:H37"/>
    </sheetView>
  </sheetViews>
  <sheetFormatPr baseColWidth="10" defaultRowHeight="14.25" x14ac:dyDescent="0.45"/>
  <cols>
    <col min="1" max="6" width="9.3984375" customWidth="1"/>
    <col min="7" max="7" width="8.9296875" customWidth="1"/>
    <col min="8" max="8" width="2.06640625" customWidth="1"/>
  </cols>
  <sheetData>
    <row r="1" spans="1:8" ht="18" x14ac:dyDescent="0.55000000000000004">
      <c r="A1" s="245" t="s">
        <v>137</v>
      </c>
      <c r="B1" s="246"/>
      <c r="C1" s="246"/>
      <c r="D1" s="246"/>
      <c r="E1" s="246"/>
      <c r="F1" s="246"/>
      <c r="G1" s="246"/>
      <c r="H1" s="247"/>
    </row>
    <row r="2" spans="1:8" ht="18" x14ac:dyDescent="0.55000000000000004">
      <c r="A2" s="248" t="s">
        <v>138</v>
      </c>
      <c r="B2" s="249"/>
      <c r="C2" s="249"/>
      <c r="D2" s="249"/>
      <c r="E2" s="249"/>
      <c r="F2" s="249"/>
      <c r="G2" s="249"/>
      <c r="H2" s="250"/>
    </row>
    <row r="3" spans="1:8" ht="18" x14ac:dyDescent="0.55000000000000004">
      <c r="A3" s="248"/>
      <c r="B3" s="249"/>
      <c r="C3" s="249"/>
      <c r="D3" s="249"/>
      <c r="E3" s="249"/>
      <c r="F3" s="249"/>
      <c r="G3" s="249"/>
      <c r="H3" s="250"/>
    </row>
    <row r="4" spans="1:8" ht="18" x14ac:dyDescent="0.55000000000000004">
      <c r="A4" s="248" t="s">
        <v>122</v>
      </c>
      <c r="B4" s="249"/>
      <c r="C4" s="249"/>
      <c r="D4" s="249"/>
      <c r="E4" s="249"/>
      <c r="F4" s="249"/>
      <c r="G4" s="249"/>
      <c r="H4" s="250"/>
    </row>
    <row r="5" spans="1:8" ht="15.75" x14ac:dyDescent="0.5">
      <c r="A5" s="201"/>
      <c r="B5" s="202"/>
      <c r="C5" s="145"/>
      <c r="D5" s="145"/>
      <c r="E5" s="124"/>
      <c r="F5" s="145"/>
      <c r="G5" s="202"/>
      <c r="H5" s="203"/>
    </row>
    <row r="6" spans="1:8" x14ac:dyDescent="0.45">
      <c r="A6" s="256" t="s">
        <v>139</v>
      </c>
      <c r="B6" s="257"/>
      <c r="C6" s="257"/>
      <c r="D6" s="257"/>
      <c r="E6" s="257"/>
      <c r="F6" s="257"/>
      <c r="G6" s="257"/>
      <c r="H6" s="258"/>
    </row>
    <row r="7" spans="1:8" x14ac:dyDescent="0.45">
      <c r="A7" s="259" t="s">
        <v>141</v>
      </c>
      <c r="B7" s="260"/>
      <c r="C7" s="260"/>
      <c r="D7" s="260"/>
      <c r="E7" s="260"/>
      <c r="F7" s="260"/>
      <c r="G7" s="260"/>
      <c r="H7" s="261"/>
    </row>
    <row r="8" spans="1:8" x14ac:dyDescent="0.45">
      <c r="A8" s="262" t="s">
        <v>140</v>
      </c>
      <c r="B8" s="263"/>
      <c r="C8" s="263"/>
      <c r="D8" s="263"/>
      <c r="E8" s="263"/>
      <c r="F8" s="263"/>
      <c r="G8" s="263"/>
      <c r="H8" s="264"/>
    </row>
    <row r="11" spans="1:8" x14ac:dyDescent="0.45">
      <c r="A11" s="206" t="s">
        <v>142</v>
      </c>
      <c r="B11" s="207"/>
      <c r="C11" s="207"/>
      <c r="D11" s="207"/>
      <c r="E11" s="207"/>
      <c r="F11" s="207"/>
      <c r="G11" s="254">
        <v>44057</v>
      </c>
      <c r="H11" s="255"/>
    </row>
    <row r="12" spans="1:8" x14ac:dyDescent="0.45">
      <c r="A12" s="209"/>
      <c r="B12" s="210"/>
      <c r="C12" s="210"/>
      <c r="D12" s="210"/>
      <c r="E12" s="210"/>
      <c r="F12" s="210"/>
      <c r="G12" s="210"/>
      <c r="H12" s="211"/>
    </row>
    <row r="13" spans="1:8" ht="14.25" customHeight="1" x14ac:dyDescent="0.45">
      <c r="A13" s="242" t="s">
        <v>135</v>
      </c>
      <c r="B13" s="243"/>
      <c r="C13" s="243"/>
      <c r="D13" s="243"/>
      <c r="E13" s="243"/>
      <c r="F13" s="243"/>
      <c r="G13" s="243"/>
      <c r="H13" s="244"/>
    </row>
    <row r="14" spans="1:8" ht="14.25" customHeight="1" x14ac:dyDescent="0.45">
      <c r="A14" s="242"/>
      <c r="B14" s="243"/>
      <c r="C14" s="243"/>
      <c r="D14" s="243"/>
      <c r="E14" s="243"/>
      <c r="F14" s="243"/>
      <c r="G14" s="243"/>
      <c r="H14" s="244"/>
    </row>
    <row r="15" spans="1:8" ht="14.25" customHeight="1" x14ac:dyDescent="0.45">
      <c r="A15" s="242"/>
      <c r="B15" s="243"/>
      <c r="C15" s="243"/>
      <c r="D15" s="243"/>
      <c r="E15" s="243"/>
      <c r="F15" s="243"/>
      <c r="G15" s="243"/>
      <c r="H15" s="244"/>
    </row>
    <row r="16" spans="1:8" ht="14.25" customHeight="1" x14ac:dyDescent="0.45">
      <c r="A16" s="242"/>
      <c r="B16" s="243"/>
      <c r="C16" s="243"/>
      <c r="D16" s="243"/>
      <c r="E16" s="243"/>
      <c r="F16" s="243"/>
      <c r="G16" s="243"/>
      <c r="H16" s="244"/>
    </row>
    <row r="17" spans="1:8" ht="14.25" customHeight="1" x14ac:dyDescent="0.45">
      <c r="A17" s="242"/>
      <c r="B17" s="243"/>
      <c r="C17" s="243"/>
      <c r="D17" s="243"/>
      <c r="E17" s="243"/>
      <c r="F17" s="243"/>
      <c r="G17" s="243"/>
      <c r="H17" s="244"/>
    </row>
    <row r="18" spans="1:8" ht="14.25" customHeight="1" x14ac:dyDescent="0.45">
      <c r="A18" s="251" t="s">
        <v>130</v>
      </c>
      <c r="B18" s="252"/>
      <c r="C18" s="252"/>
      <c r="D18" s="252"/>
      <c r="E18" s="252"/>
      <c r="F18" s="252"/>
      <c r="G18" s="252"/>
      <c r="H18" s="253"/>
    </row>
    <row r="19" spans="1:8" ht="14.25" customHeight="1" x14ac:dyDescent="0.45">
      <c r="A19" s="251"/>
      <c r="B19" s="252"/>
      <c r="C19" s="252"/>
      <c r="D19" s="252"/>
      <c r="E19" s="252"/>
      <c r="F19" s="252"/>
      <c r="G19" s="252"/>
      <c r="H19" s="253"/>
    </row>
    <row r="20" spans="1:8" ht="14.25" customHeight="1" x14ac:dyDescent="0.45">
      <c r="A20" s="251"/>
      <c r="B20" s="252"/>
      <c r="C20" s="252"/>
      <c r="D20" s="252"/>
      <c r="E20" s="252"/>
      <c r="F20" s="252"/>
      <c r="G20" s="252"/>
      <c r="H20" s="253"/>
    </row>
    <row r="21" spans="1:8" ht="15.75" x14ac:dyDescent="0.45">
      <c r="A21" s="204"/>
      <c r="B21" s="205"/>
      <c r="C21" s="205"/>
      <c r="D21" s="205"/>
      <c r="E21" s="205"/>
      <c r="F21" s="205"/>
      <c r="G21" s="208"/>
      <c r="H21" s="212"/>
    </row>
    <row r="22" spans="1:8" ht="14.25" customHeight="1" x14ac:dyDescent="0.45">
      <c r="A22" s="242" t="s">
        <v>136</v>
      </c>
      <c r="B22" s="243"/>
      <c r="C22" s="243"/>
      <c r="D22" s="243"/>
      <c r="E22" s="243"/>
      <c r="F22" s="243"/>
      <c r="G22" s="243"/>
      <c r="H22" s="212"/>
    </row>
    <row r="23" spans="1:8" ht="14.25" customHeight="1" x14ac:dyDescent="0.45">
      <c r="A23" s="242"/>
      <c r="B23" s="243"/>
      <c r="C23" s="243"/>
      <c r="D23" s="243"/>
      <c r="E23" s="243"/>
      <c r="F23" s="243"/>
      <c r="G23" s="243"/>
      <c r="H23" s="212"/>
    </row>
    <row r="24" spans="1:8" ht="14.25" customHeight="1" x14ac:dyDescent="0.45">
      <c r="A24" s="242"/>
      <c r="B24" s="243"/>
      <c r="C24" s="243"/>
      <c r="D24" s="243"/>
      <c r="E24" s="243"/>
      <c r="F24" s="243"/>
      <c r="G24" s="243"/>
      <c r="H24" s="212"/>
    </row>
    <row r="25" spans="1:8" ht="14.25" customHeight="1" x14ac:dyDescent="0.45">
      <c r="A25" s="242"/>
      <c r="B25" s="243"/>
      <c r="C25" s="243"/>
      <c r="D25" s="243"/>
      <c r="E25" s="243"/>
      <c r="F25" s="243"/>
      <c r="G25" s="243"/>
      <c r="H25" s="212"/>
    </row>
    <row r="26" spans="1:8" ht="15.75" x14ac:dyDescent="0.45">
      <c r="A26" s="204"/>
      <c r="B26" s="205"/>
      <c r="C26" s="205"/>
      <c r="D26" s="205"/>
      <c r="E26" s="205"/>
      <c r="F26" s="205"/>
      <c r="G26" s="208"/>
      <c r="H26" s="212"/>
    </row>
    <row r="27" spans="1:8" ht="14.25" customHeight="1" x14ac:dyDescent="0.45">
      <c r="A27" s="242" t="s">
        <v>131</v>
      </c>
      <c r="B27" s="243"/>
      <c r="C27" s="243"/>
      <c r="D27" s="243"/>
      <c r="E27" s="243"/>
      <c r="F27" s="243"/>
      <c r="G27" s="243"/>
      <c r="H27" s="244"/>
    </row>
    <row r="28" spans="1:8" ht="14.25" customHeight="1" x14ac:dyDescent="0.45">
      <c r="A28" s="242"/>
      <c r="B28" s="243"/>
      <c r="C28" s="243"/>
      <c r="D28" s="243"/>
      <c r="E28" s="243"/>
      <c r="F28" s="243"/>
      <c r="G28" s="243"/>
      <c r="H28" s="244"/>
    </row>
    <row r="29" spans="1:8" ht="14.25" customHeight="1" x14ac:dyDescent="0.45">
      <c r="A29" s="242"/>
      <c r="B29" s="243"/>
      <c r="C29" s="243"/>
      <c r="D29" s="243"/>
      <c r="E29" s="243"/>
      <c r="F29" s="243"/>
      <c r="G29" s="243"/>
      <c r="H29" s="244"/>
    </row>
    <row r="30" spans="1:8" ht="14.25" customHeight="1" x14ac:dyDescent="0.45">
      <c r="A30" s="242"/>
      <c r="B30" s="243"/>
      <c r="C30" s="243"/>
      <c r="D30" s="243"/>
      <c r="E30" s="243"/>
      <c r="F30" s="243"/>
      <c r="G30" s="243"/>
      <c r="H30" s="244"/>
    </row>
    <row r="31" spans="1:8" ht="14.25" customHeight="1" x14ac:dyDescent="0.45">
      <c r="A31" s="242"/>
      <c r="B31" s="243"/>
      <c r="C31" s="243"/>
      <c r="D31" s="243"/>
      <c r="E31" s="243"/>
      <c r="F31" s="243"/>
      <c r="G31" s="243"/>
      <c r="H31" s="244"/>
    </row>
    <row r="32" spans="1:8" ht="14.25" customHeight="1" x14ac:dyDescent="0.45">
      <c r="A32" s="242"/>
      <c r="B32" s="243"/>
      <c r="C32" s="243"/>
      <c r="D32" s="243"/>
      <c r="E32" s="243"/>
      <c r="F32" s="243"/>
      <c r="G32" s="243"/>
      <c r="H32" s="244"/>
    </row>
    <row r="33" spans="1:8" ht="14.25" customHeight="1" x14ac:dyDescent="0.45">
      <c r="A33" s="242"/>
      <c r="B33" s="243"/>
      <c r="C33" s="243"/>
      <c r="D33" s="243"/>
      <c r="E33" s="243"/>
      <c r="F33" s="243"/>
      <c r="G33" s="243"/>
      <c r="H33" s="244"/>
    </row>
    <row r="34" spans="1:8" ht="14.25" customHeight="1" x14ac:dyDescent="0.45">
      <c r="A34" s="242"/>
      <c r="B34" s="243"/>
      <c r="C34" s="243"/>
      <c r="D34" s="243"/>
      <c r="E34" s="243"/>
      <c r="F34" s="243"/>
      <c r="G34" s="243"/>
      <c r="H34" s="244"/>
    </row>
    <row r="35" spans="1:8" ht="15.75" x14ac:dyDescent="0.5">
      <c r="A35" s="197"/>
      <c r="B35" s="198"/>
      <c r="C35" s="198"/>
      <c r="D35" s="198"/>
      <c r="E35" s="198"/>
      <c r="F35" s="198"/>
      <c r="G35" s="189"/>
      <c r="H35" s="190"/>
    </row>
    <row r="36" spans="1:8" ht="15.75" x14ac:dyDescent="0.5">
      <c r="A36" s="194"/>
      <c r="B36" s="194"/>
      <c r="C36" s="194"/>
      <c r="D36" s="194"/>
      <c r="E36" s="194"/>
      <c r="F36" s="194"/>
    </row>
    <row r="37" spans="1:8" ht="15.75" x14ac:dyDescent="0.5">
      <c r="A37" s="195" t="s">
        <v>132</v>
      </c>
      <c r="B37" s="196"/>
      <c r="C37" s="196"/>
      <c r="D37" s="196"/>
      <c r="E37" s="196"/>
      <c r="F37" s="191"/>
      <c r="G37" s="236">
        <v>9</v>
      </c>
      <c r="H37" s="237"/>
    </row>
    <row r="38" spans="1:8" ht="15.75" x14ac:dyDescent="0.5">
      <c r="A38" s="192" t="s">
        <v>133</v>
      </c>
      <c r="B38" s="193"/>
      <c r="C38" s="193"/>
      <c r="D38" s="193"/>
      <c r="E38" s="193"/>
      <c r="F38" s="188"/>
      <c r="G38" s="238">
        <v>0.8</v>
      </c>
      <c r="H38" s="239"/>
    </row>
    <row r="39" spans="1:8" ht="15.75" x14ac:dyDescent="0.5">
      <c r="A39" s="199" t="s">
        <v>134</v>
      </c>
      <c r="B39" s="200"/>
      <c r="C39" s="200"/>
      <c r="D39" s="200"/>
      <c r="E39" s="200"/>
      <c r="F39" s="187"/>
      <c r="G39" s="240">
        <f>G37/G38</f>
        <v>11.25</v>
      </c>
      <c r="H39" s="241"/>
    </row>
  </sheetData>
  <sheetProtection password="CFD5" sheet="1" objects="1" scenarios="1" formatColumns="0" selectLockedCells="1"/>
  <mergeCells count="15">
    <mergeCell ref="A1:H1"/>
    <mergeCell ref="A2:H2"/>
    <mergeCell ref="A3:H3"/>
    <mergeCell ref="A4:H4"/>
    <mergeCell ref="A18:H20"/>
    <mergeCell ref="A13:H17"/>
    <mergeCell ref="G11:H11"/>
    <mergeCell ref="A6:H6"/>
    <mergeCell ref="A7:H7"/>
    <mergeCell ref="A8:H8"/>
    <mergeCell ref="G37:H37"/>
    <mergeCell ref="G38:H38"/>
    <mergeCell ref="G39:H39"/>
    <mergeCell ref="A22:G25"/>
    <mergeCell ref="A27:H34"/>
  </mergeCells>
  <hyperlinks>
    <hyperlink ref="A8" r:id="rId1" xr:uid="{F269307A-65F6-49C3-8D48-2C7893042920}"/>
  </hyperlink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H31"/>
  <sheetViews>
    <sheetView zoomScale="110" zoomScaleNormal="110" workbookViewId="0">
      <selection activeCell="H4" sqref="H4"/>
    </sheetView>
  </sheetViews>
  <sheetFormatPr baseColWidth="10" defaultColWidth="9.06640625" defaultRowHeight="14.25" x14ac:dyDescent="0.45"/>
  <cols>
    <col min="1" max="16384" width="9.06640625" style="11"/>
  </cols>
  <sheetData>
    <row r="1" spans="1:8" ht="18" x14ac:dyDescent="0.45">
      <c r="A1" s="134" t="s">
        <v>117</v>
      </c>
      <c r="B1" s="12"/>
      <c r="C1" s="12"/>
      <c r="D1" s="12"/>
      <c r="E1" s="12"/>
    </row>
    <row r="2" spans="1:8" x14ac:dyDescent="0.45">
      <c r="A2" s="135" t="s">
        <v>116</v>
      </c>
      <c r="B2" s="278">
        <v>44562</v>
      </c>
      <c r="C2" s="279"/>
      <c r="D2" s="141"/>
      <c r="E2" s="141"/>
      <c r="F2" s="136"/>
      <c r="G2" s="136"/>
      <c r="H2" s="168" t="s">
        <v>18</v>
      </c>
    </row>
    <row r="3" spans="1:8" x14ac:dyDescent="0.45">
      <c r="A3" s="137"/>
      <c r="B3" s="139"/>
      <c r="C3" s="139"/>
      <c r="D3" s="140"/>
      <c r="E3" s="140"/>
      <c r="F3" s="138"/>
      <c r="G3" s="138"/>
      <c r="H3" s="169"/>
    </row>
    <row r="4" spans="1:8" x14ac:dyDescent="0.45">
      <c r="A4" s="276" t="s">
        <v>4</v>
      </c>
      <c r="B4" s="277"/>
      <c r="C4" s="277"/>
      <c r="D4" s="277"/>
      <c r="E4" s="277"/>
      <c r="F4" s="277"/>
      <c r="G4" s="277"/>
      <c r="H4" s="170">
        <v>0.03</v>
      </c>
    </row>
    <row r="5" spans="1:8" x14ac:dyDescent="0.45">
      <c r="A5" s="276" t="s">
        <v>6</v>
      </c>
      <c r="B5" s="277"/>
      <c r="C5" s="277"/>
      <c r="D5" s="277"/>
      <c r="E5" s="277"/>
      <c r="F5" s="277"/>
      <c r="G5" s="277"/>
      <c r="H5" s="170">
        <v>1E-3</v>
      </c>
    </row>
    <row r="6" spans="1:8" x14ac:dyDescent="0.45">
      <c r="A6" s="276" t="s">
        <v>7</v>
      </c>
      <c r="B6" s="277"/>
      <c r="C6" s="277"/>
      <c r="D6" s="277"/>
      <c r="E6" s="277"/>
      <c r="F6" s="277"/>
      <c r="G6" s="277"/>
      <c r="H6" s="170">
        <v>0.1255</v>
      </c>
    </row>
    <row r="7" spans="1:8" x14ac:dyDescent="0.45">
      <c r="A7" s="276" t="s">
        <v>8</v>
      </c>
      <c r="B7" s="277"/>
      <c r="C7" s="277"/>
      <c r="D7" s="277"/>
      <c r="E7" s="277"/>
      <c r="F7" s="277"/>
      <c r="G7" s="277"/>
      <c r="H7" s="170">
        <v>3.78E-2</v>
      </c>
    </row>
    <row r="8" spans="1:8" x14ac:dyDescent="0.45">
      <c r="A8" s="276" t="s">
        <v>9</v>
      </c>
      <c r="B8" s="277"/>
      <c r="C8" s="277"/>
      <c r="D8" s="277"/>
      <c r="E8" s="277"/>
      <c r="F8" s="277"/>
      <c r="G8" s="277"/>
      <c r="H8" s="170">
        <v>1.2E-2</v>
      </c>
    </row>
    <row r="9" spans="1:8" x14ac:dyDescent="0.45">
      <c r="A9" s="276" t="s">
        <v>13</v>
      </c>
      <c r="B9" s="277"/>
      <c r="C9" s="277"/>
      <c r="D9" s="277"/>
      <c r="E9" s="277"/>
      <c r="F9" s="277"/>
      <c r="G9" s="277"/>
      <c r="H9" s="170">
        <v>3.9E-2</v>
      </c>
    </row>
    <row r="10" spans="1:8" x14ac:dyDescent="0.45">
      <c r="A10" s="276" t="s">
        <v>144</v>
      </c>
      <c r="B10" s="277"/>
      <c r="C10" s="277"/>
      <c r="D10" s="277"/>
      <c r="E10" s="277"/>
      <c r="F10" s="277"/>
      <c r="G10" s="277"/>
      <c r="H10" s="170">
        <v>3.8E-3</v>
      </c>
    </row>
    <row r="11" spans="1:8" x14ac:dyDescent="0.45">
      <c r="A11" s="276" t="s">
        <v>10</v>
      </c>
      <c r="B11" s="277"/>
      <c r="C11" s="277"/>
      <c r="D11" s="277"/>
      <c r="E11" s="277"/>
      <c r="F11" s="277"/>
      <c r="G11" s="277"/>
      <c r="H11" s="170">
        <v>5.0000000000000001E-3</v>
      </c>
    </row>
    <row r="12" spans="1:8" x14ac:dyDescent="0.45">
      <c r="A12" s="276" t="s">
        <v>12</v>
      </c>
      <c r="B12" s="277"/>
      <c r="C12" s="277"/>
      <c r="D12" s="277"/>
      <c r="E12" s="277"/>
      <c r="F12" s="277"/>
      <c r="G12" s="277"/>
      <c r="H12" s="170">
        <v>7.0000000000000001E-3</v>
      </c>
    </row>
    <row r="13" spans="1:8" x14ac:dyDescent="0.45">
      <c r="A13" s="276" t="s">
        <v>15</v>
      </c>
      <c r="B13" s="277"/>
      <c r="C13" s="277"/>
      <c r="D13" s="277"/>
      <c r="E13" s="277"/>
      <c r="F13" s="277"/>
      <c r="G13" s="277"/>
      <c r="H13" s="170">
        <v>0.03</v>
      </c>
    </row>
    <row r="14" spans="1:8" x14ac:dyDescent="0.45">
      <c r="A14" s="276" t="s">
        <v>143</v>
      </c>
      <c r="B14" s="277"/>
      <c r="C14" s="277"/>
      <c r="D14" s="277"/>
      <c r="E14" s="277"/>
      <c r="F14" s="277"/>
      <c r="G14" s="277"/>
      <c r="H14" s="170">
        <v>1.5299999999999999E-2</v>
      </c>
    </row>
    <row r="15" spans="1:8" x14ac:dyDescent="0.45">
      <c r="A15" s="276"/>
      <c r="B15" s="277"/>
      <c r="C15" s="277"/>
      <c r="D15" s="277"/>
      <c r="E15" s="277"/>
      <c r="F15" s="277"/>
      <c r="G15" s="277"/>
      <c r="H15" s="170"/>
    </row>
    <row r="16" spans="1:8" x14ac:dyDescent="0.45">
      <c r="A16" s="274"/>
      <c r="B16" s="275"/>
      <c r="C16" s="275"/>
      <c r="D16" s="275"/>
      <c r="E16" s="275"/>
      <c r="F16" s="275"/>
      <c r="G16" s="275"/>
      <c r="H16" s="171"/>
    </row>
    <row r="17" spans="1:8" x14ac:dyDescent="0.45">
      <c r="A17" s="15" t="s">
        <v>115</v>
      </c>
      <c r="B17" s="16"/>
      <c r="C17" s="16"/>
      <c r="D17" s="16"/>
      <c r="E17" s="16"/>
      <c r="F17" s="16"/>
      <c r="G17" s="16"/>
      <c r="H17" s="104">
        <f>SUM(H4:H16)</f>
        <v>0.30640000000000001</v>
      </c>
    </row>
    <row r="18" spans="1:8" x14ac:dyDescent="0.45">
      <c r="A18" s="13"/>
      <c r="B18" s="13"/>
      <c r="C18" s="13"/>
      <c r="D18" s="13"/>
      <c r="E18" s="13"/>
      <c r="F18" s="13"/>
      <c r="G18" s="13"/>
      <c r="H18" s="13"/>
    </row>
    <row r="19" spans="1:8" x14ac:dyDescent="0.45">
      <c r="A19" s="147" t="s">
        <v>128</v>
      </c>
      <c r="B19" s="148"/>
      <c r="C19" s="148"/>
      <c r="D19" s="148"/>
      <c r="E19" s="148"/>
      <c r="F19" s="148"/>
      <c r="G19" s="141"/>
      <c r="H19" s="172"/>
    </row>
    <row r="20" spans="1:8" x14ac:dyDescent="0.45">
      <c r="A20" s="120" t="s">
        <v>151</v>
      </c>
      <c r="B20" s="121"/>
      <c r="C20" s="121"/>
      <c r="D20" s="121"/>
      <c r="E20" s="121"/>
      <c r="F20" s="5"/>
      <c r="G20" s="5"/>
      <c r="H20" s="173">
        <f>H17</f>
        <v>0.30640000000000001</v>
      </c>
    </row>
    <row r="21" spans="1:8" x14ac:dyDescent="0.45">
      <c r="A21" s="280" t="s">
        <v>125</v>
      </c>
      <c r="B21" s="281"/>
      <c r="C21" s="281"/>
      <c r="D21" s="281"/>
      <c r="E21" s="281"/>
      <c r="F21" s="281"/>
      <c r="G21" s="281"/>
      <c r="H21" s="174">
        <f>-H11</f>
        <v>-5.0000000000000001E-3</v>
      </c>
    </row>
    <row r="22" spans="1:8" x14ac:dyDescent="0.45">
      <c r="A22" s="282"/>
      <c r="B22" s="283"/>
      <c r="C22" s="283"/>
      <c r="D22" s="283"/>
      <c r="E22" s="283"/>
      <c r="F22" s="283"/>
      <c r="G22" s="283"/>
      <c r="H22" s="175"/>
    </row>
    <row r="23" spans="1:8" x14ac:dyDescent="0.45">
      <c r="A23" s="60" t="s">
        <v>129</v>
      </c>
      <c r="B23" s="61"/>
      <c r="C23" s="61"/>
      <c r="D23" s="61"/>
      <c r="E23" s="61"/>
      <c r="F23" s="106"/>
      <c r="G23" s="106"/>
      <c r="H23" s="176">
        <f>SUM(H20:H22)</f>
        <v>0.3014</v>
      </c>
    </row>
    <row r="24" spans="1:8" x14ac:dyDescent="0.45">
      <c r="A24" s="123" t="s">
        <v>37</v>
      </c>
      <c r="B24" s="146"/>
      <c r="C24" s="146"/>
      <c r="D24" s="146"/>
      <c r="E24" s="146"/>
      <c r="F24" s="141"/>
      <c r="G24" s="141"/>
      <c r="H24" s="177">
        <f>(H17+H23)/2</f>
        <v>0.3039</v>
      </c>
    </row>
    <row r="27" spans="1:8" x14ac:dyDescent="0.45">
      <c r="A27" s="265" t="s">
        <v>124</v>
      </c>
      <c r="B27" s="266"/>
      <c r="C27" s="266"/>
      <c r="D27" s="266"/>
      <c r="E27" s="266"/>
      <c r="F27" s="266"/>
      <c r="G27" s="266"/>
      <c r="H27" s="267"/>
    </row>
    <row r="28" spans="1:8" x14ac:dyDescent="0.45">
      <c r="A28" s="268"/>
      <c r="B28" s="269"/>
      <c r="C28" s="269"/>
      <c r="D28" s="269"/>
      <c r="E28" s="269"/>
      <c r="F28" s="269"/>
      <c r="G28" s="269"/>
      <c r="H28" s="270"/>
    </row>
    <row r="29" spans="1:8" x14ac:dyDescent="0.45">
      <c r="A29" s="268"/>
      <c r="B29" s="269"/>
      <c r="C29" s="269"/>
      <c r="D29" s="269"/>
      <c r="E29" s="269"/>
      <c r="F29" s="269"/>
      <c r="G29" s="269"/>
      <c r="H29" s="270"/>
    </row>
    <row r="30" spans="1:8" x14ac:dyDescent="0.45">
      <c r="A30" s="268"/>
      <c r="B30" s="269"/>
      <c r="C30" s="269"/>
      <c r="D30" s="269"/>
      <c r="E30" s="269"/>
      <c r="F30" s="269"/>
      <c r="G30" s="269"/>
      <c r="H30" s="270"/>
    </row>
    <row r="31" spans="1:8" x14ac:dyDescent="0.45">
      <c r="A31" s="271"/>
      <c r="B31" s="272"/>
      <c r="C31" s="272"/>
      <c r="D31" s="272"/>
      <c r="E31" s="272"/>
      <c r="F31" s="272"/>
      <c r="G31" s="272"/>
      <c r="H31" s="273"/>
    </row>
  </sheetData>
  <sheetProtection password="CFD5" sheet="1" formatColumns="0" selectLockedCells="1"/>
  <mergeCells count="17">
    <mergeCell ref="B2:C2"/>
    <mergeCell ref="A4:G4"/>
    <mergeCell ref="A21:G21"/>
    <mergeCell ref="A22:G22"/>
    <mergeCell ref="A5:G5"/>
    <mergeCell ref="A27:H31"/>
    <mergeCell ref="A16:G16"/>
    <mergeCell ref="A8:G8"/>
    <mergeCell ref="A7:G7"/>
    <mergeCell ref="A6:G6"/>
    <mergeCell ref="A9:G9"/>
    <mergeCell ref="A10:G10"/>
    <mergeCell ref="A11:G11"/>
    <mergeCell ref="A12:G12"/>
    <mergeCell ref="A13:G13"/>
    <mergeCell ref="A14:G14"/>
    <mergeCell ref="A15:G15"/>
  </mergeCells>
  <dataValidations count="3">
    <dataValidation type="decimal" errorStyle="warning" allowBlank="1" showInputMessage="1" showErrorMessage="1" error="Bitte Eingabewert prüfen!" sqref="H4:H16" xr:uid="{A553040D-961A-4674-8509-ABDEEC9919B2}">
      <formula1>0</formula1>
      <formula2>0.15</formula2>
    </dataValidation>
    <dataValidation type="date" operator="greaterThan" allowBlank="1" showInputMessage="1" showErrorMessage="1" sqref="B3:C3 B2:C2" xr:uid="{B9451896-2F8C-4A40-9CC5-8C81DEFEFB0D}">
      <formula1>42005</formula1>
    </dataValidation>
    <dataValidation type="decimal" errorStyle="warning" allowBlank="1" showInputMessage="1" showErrorMessage="1" error="Wert ist unplausibel!" sqref="H21:H22" xr:uid="{2BF05CBB-2ED4-4BAC-B353-B3B1E54A4FCA}">
      <formula1>-0.01</formula1>
      <formula2>0</formula2>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952C5F-88CB-4CC1-B058-FC82A7367FBC}">
  <sheetPr>
    <tabColor rgb="FF00B0F0"/>
  </sheetPr>
  <dimension ref="A1:Q153"/>
  <sheetViews>
    <sheetView showGridLines="0" tabSelected="1" zoomScaleNormal="100" workbookViewId="0">
      <selection activeCell="G11" sqref="G11"/>
    </sheetView>
  </sheetViews>
  <sheetFormatPr baseColWidth="10" defaultColWidth="9.06640625" defaultRowHeight="14.25" x14ac:dyDescent="0.45"/>
  <cols>
    <col min="1" max="1" width="3.6640625" style="11" customWidth="1"/>
    <col min="2" max="2" width="10.1328125" style="11" customWidth="1"/>
    <col min="3" max="3" width="9.265625" style="11" customWidth="1"/>
    <col min="4" max="4" width="11.86328125" style="11" customWidth="1"/>
    <col min="5" max="6" width="9.265625" style="11" customWidth="1"/>
    <col min="7" max="9" width="8.1328125" style="11" customWidth="1"/>
    <col min="10" max="10" width="8.86328125" style="11" customWidth="1"/>
    <col min="11" max="11" width="2.265625" style="107" customWidth="1"/>
    <col min="12" max="12" width="1.3984375" style="11" customWidth="1"/>
    <col min="13" max="13" width="9.06640625" style="11"/>
    <col min="14" max="17" width="9.06640625" style="11" hidden="1" customWidth="1"/>
    <col min="18" max="16384" width="9.06640625" style="11"/>
  </cols>
  <sheetData>
    <row r="1" spans="1:11" ht="18" x14ac:dyDescent="0.55000000000000004">
      <c r="A1" s="294" t="s">
        <v>118</v>
      </c>
      <c r="B1" s="295"/>
      <c r="C1" s="295"/>
      <c r="D1" s="295"/>
      <c r="E1" s="295"/>
      <c r="F1" s="295"/>
      <c r="G1" s="295"/>
      <c r="H1" s="295"/>
      <c r="I1" s="295"/>
      <c r="J1" s="296"/>
    </row>
    <row r="2" spans="1:11" ht="18" x14ac:dyDescent="0.55000000000000004">
      <c r="A2" s="287" t="s">
        <v>119</v>
      </c>
      <c r="B2" s="288"/>
      <c r="C2" s="288"/>
      <c r="D2" s="288"/>
      <c r="E2" s="288"/>
      <c r="F2" s="288"/>
      <c r="G2" s="288"/>
      <c r="H2" s="288"/>
      <c r="I2" s="288"/>
      <c r="J2" s="289"/>
    </row>
    <row r="3" spans="1:11" ht="18" x14ac:dyDescent="0.55000000000000004">
      <c r="A3" s="287" t="s">
        <v>120</v>
      </c>
      <c r="B3" s="288"/>
      <c r="C3" s="288"/>
      <c r="D3" s="288"/>
      <c r="E3" s="288"/>
      <c r="F3" s="288"/>
      <c r="G3" s="288"/>
      <c r="H3" s="288"/>
      <c r="I3" s="288"/>
      <c r="J3" s="289"/>
    </row>
    <row r="4" spans="1:11" ht="18" x14ac:dyDescent="0.55000000000000004">
      <c r="A4" s="284" t="s">
        <v>121</v>
      </c>
      <c r="B4" s="285"/>
      <c r="C4" s="285"/>
      <c r="D4" s="285"/>
      <c r="E4" s="285"/>
      <c r="F4" s="285"/>
      <c r="G4" s="285"/>
      <c r="H4" s="285"/>
      <c r="I4" s="285"/>
      <c r="J4" s="286"/>
    </row>
    <row r="5" spans="1:11" ht="18" x14ac:dyDescent="0.55000000000000004">
      <c r="A5" s="287"/>
      <c r="B5" s="288"/>
      <c r="C5" s="288"/>
      <c r="D5" s="288"/>
      <c r="E5" s="288"/>
      <c r="F5" s="288"/>
      <c r="G5" s="288"/>
      <c r="H5" s="288"/>
      <c r="I5" s="288"/>
      <c r="J5" s="289"/>
    </row>
    <row r="6" spans="1:11" ht="18" x14ac:dyDescent="0.55000000000000004">
      <c r="A6" s="287" t="s">
        <v>122</v>
      </c>
      <c r="B6" s="288"/>
      <c r="C6" s="288"/>
      <c r="D6" s="288"/>
      <c r="E6" s="288"/>
      <c r="F6" s="288"/>
      <c r="G6" s="288"/>
      <c r="H6" s="288"/>
      <c r="I6" s="288"/>
      <c r="J6" s="289"/>
    </row>
    <row r="7" spans="1:11" ht="15.75" x14ac:dyDescent="0.5">
      <c r="A7" s="292" t="s">
        <v>154</v>
      </c>
      <c r="B7" s="293"/>
      <c r="C7" s="293"/>
      <c r="D7" s="144"/>
      <c r="E7" s="8"/>
      <c r="F7" s="144"/>
      <c r="G7" s="144"/>
      <c r="H7" s="144"/>
      <c r="I7" s="290" t="s">
        <v>123</v>
      </c>
      <c r="J7" s="291"/>
    </row>
    <row r="9" spans="1:11" x14ac:dyDescent="0.45">
      <c r="A9" s="311" t="s">
        <v>35</v>
      </c>
      <c r="B9" s="312"/>
      <c r="C9" s="312"/>
      <c r="D9" s="312"/>
      <c r="E9" s="312"/>
      <c r="F9" s="312"/>
      <c r="G9" s="313"/>
      <c r="H9" s="314"/>
      <c r="I9" s="13"/>
      <c r="J9" s="13"/>
      <c r="K9" s="14"/>
    </row>
    <row r="10" spans="1:11" x14ac:dyDescent="0.45">
      <c r="A10" s="356">
        <f>'DPNK-Stamm'!B2</f>
        <v>44562</v>
      </c>
      <c r="B10" s="357"/>
      <c r="C10" s="141"/>
      <c r="D10" s="141"/>
      <c r="E10" s="142" t="s">
        <v>79</v>
      </c>
      <c r="F10" s="143" t="s">
        <v>81</v>
      </c>
      <c r="G10" s="8"/>
      <c r="H10" s="128" t="s">
        <v>18</v>
      </c>
      <c r="I10" s="13"/>
      <c r="J10" s="13"/>
      <c r="K10" s="14"/>
    </row>
    <row r="11" spans="1:11" x14ac:dyDescent="0.45">
      <c r="A11" s="328" t="str">
        <f>'DPNK-Stamm'!A4</f>
        <v>Arbeitslosenversicherung</v>
      </c>
      <c r="B11" s="329"/>
      <c r="C11" s="329"/>
      <c r="D11" s="329"/>
      <c r="E11" s="329"/>
      <c r="F11" s="330"/>
      <c r="G11" s="163" t="s">
        <v>79</v>
      </c>
      <c r="H11" s="125">
        <f>IF(G11=$E$10,'DPNK-Stamm'!H4,"")</f>
        <v>0.03</v>
      </c>
      <c r="I11" s="13"/>
      <c r="J11" s="13"/>
      <c r="K11" s="14"/>
    </row>
    <row r="12" spans="1:11" x14ac:dyDescent="0.45">
      <c r="A12" s="328" t="str">
        <f>'DPNK-Stamm'!A5</f>
        <v>Zuschlag Insolvenzentgeltsicherung</v>
      </c>
      <c r="B12" s="329"/>
      <c r="C12" s="329"/>
      <c r="D12" s="329"/>
      <c r="E12" s="329"/>
      <c r="F12" s="330"/>
      <c r="G12" s="164" t="s">
        <v>79</v>
      </c>
      <c r="H12" s="126">
        <f>IF(G12=$E$10,'DPNK-Stamm'!H5,"")</f>
        <v>1E-3</v>
      </c>
      <c r="I12" s="13"/>
      <c r="J12" s="13"/>
      <c r="K12" s="14"/>
    </row>
    <row r="13" spans="1:11" x14ac:dyDescent="0.45">
      <c r="A13" s="328" t="str">
        <f>'DPNK-Stamm'!A6</f>
        <v>Pensionsversicherung ASVG</v>
      </c>
      <c r="B13" s="329"/>
      <c r="C13" s="329"/>
      <c r="D13" s="329"/>
      <c r="E13" s="329"/>
      <c r="F13" s="330"/>
      <c r="G13" s="164" t="s">
        <v>79</v>
      </c>
      <c r="H13" s="126">
        <f>IF(G13=$E$10,'DPNK-Stamm'!H6,"")</f>
        <v>0.1255</v>
      </c>
      <c r="I13" s="13"/>
      <c r="J13" s="13"/>
      <c r="K13" s="14"/>
    </row>
    <row r="14" spans="1:11" x14ac:dyDescent="0.45">
      <c r="A14" s="328" t="str">
        <f>'DPNK-Stamm'!A7</f>
        <v>Krankenversicherung ASVG</v>
      </c>
      <c r="B14" s="329"/>
      <c r="C14" s="329"/>
      <c r="D14" s="329"/>
      <c r="E14" s="329"/>
      <c r="F14" s="330"/>
      <c r="G14" s="164" t="s">
        <v>79</v>
      </c>
      <c r="H14" s="126">
        <f>IF(G14=$E$10,'DPNK-Stamm'!H7,"")</f>
        <v>3.78E-2</v>
      </c>
      <c r="I14" s="13"/>
      <c r="J14" s="13"/>
      <c r="K14" s="14"/>
    </row>
    <row r="15" spans="1:11" x14ac:dyDescent="0.45">
      <c r="A15" s="328" t="str">
        <f>'DPNK-Stamm'!A8</f>
        <v>Unfallversicherung</v>
      </c>
      <c r="B15" s="329"/>
      <c r="C15" s="329"/>
      <c r="D15" s="329"/>
      <c r="E15" s="329"/>
      <c r="F15" s="330"/>
      <c r="G15" s="164" t="s">
        <v>79</v>
      </c>
      <c r="H15" s="126">
        <f>IF(G15=$E$10,'DPNK-Stamm'!H8,"")</f>
        <v>1.2E-2</v>
      </c>
      <c r="I15" s="13"/>
      <c r="J15" s="13"/>
      <c r="K15" s="14"/>
    </row>
    <row r="16" spans="1:11" x14ac:dyDescent="0.45">
      <c r="A16" s="328" t="str">
        <f>'DPNK-Stamm'!A9</f>
        <v>Familienlastenausgleichsfonds</v>
      </c>
      <c r="B16" s="329"/>
      <c r="C16" s="329"/>
      <c r="D16" s="329"/>
      <c r="E16" s="329"/>
      <c r="F16" s="330"/>
      <c r="G16" s="164" t="s">
        <v>79</v>
      </c>
      <c r="H16" s="126">
        <f>IF(G16=$E$10,'DPNK-Stamm'!H9,"")</f>
        <v>3.9E-2</v>
      </c>
      <c r="I16" s="13"/>
      <c r="J16" s="13"/>
      <c r="K16" s="14"/>
    </row>
    <row r="17" spans="1:11" x14ac:dyDescent="0.45">
      <c r="A17" s="328" t="str">
        <f>'DPNK-Stamm'!A10</f>
        <v>DZ zum FLAF (im Mittel)</v>
      </c>
      <c r="B17" s="329"/>
      <c r="C17" s="329"/>
      <c r="D17" s="329"/>
      <c r="E17" s="329"/>
      <c r="F17" s="330"/>
      <c r="G17" s="164" t="s">
        <v>79</v>
      </c>
      <c r="H17" s="126">
        <f>IF(G17=$E$10,'DPNK-Stamm'!H10,"")</f>
        <v>3.8E-3</v>
      </c>
      <c r="I17" s="13"/>
      <c r="J17" s="13"/>
      <c r="K17" s="14"/>
    </row>
    <row r="18" spans="1:11" x14ac:dyDescent="0.45">
      <c r="A18" s="328" t="str">
        <f>'DPNK-Stamm'!A11</f>
        <v>Wohnbauförderungsbeitrag</v>
      </c>
      <c r="B18" s="329"/>
      <c r="C18" s="329"/>
      <c r="D18" s="329"/>
      <c r="E18" s="329"/>
      <c r="F18" s="330"/>
      <c r="G18" s="164" t="s">
        <v>79</v>
      </c>
      <c r="H18" s="126">
        <f>IF(G18=$E$10,'DPNK-Stamm'!H11,"")</f>
        <v>5.0000000000000001E-3</v>
      </c>
      <c r="I18" s="13"/>
      <c r="J18" s="13"/>
      <c r="K18" s="14"/>
    </row>
    <row r="19" spans="1:11" x14ac:dyDescent="0.45">
      <c r="A19" s="328" t="str">
        <f>'DPNK-Stamm'!A12</f>
        <v>Schlechtwetterentschädigungsbeitrag</v>
      </c>
      <c r="B19" s="329"/>
      <c r="C19" s="329"/>
      <c r="D19" s="329"/>
      <c r="E19" s="329"/>
      <c r="F19" s="330"/>
      <c r="G19" s="164" t="s">
        <v>79</v>
      </c>
      <c r="H19" s="126">
        <f>IF(G19=$E$10,'DPNK-Stamm'!H12,"")</f>
        <v>7.0000000000000001E-3</v>
      </c>
      <c r="I19" s="13"/>
      <c r="J19" s="13"/>
      <c r="K19" s="14"/>
    </row>
    <row r="20" spans="1:11" x14ac:dyDescent="0.45">
      <c r="A20" s="328" t="str">
        <f>'DPNK-Stamm'!A13</f>
        <v>Kommunalsteuer</v>
      </c>
      <c r="B20" s="329"/>
      <c r="C20" s="329"/>
      <c r="D20" s="329"/>
      <c r="E20" s="329"/>
      <c r="F20" s="330"/>
      <c r="G20" s="164" t="s">
        <v>79</v>
      </c>
      <c r="H20" s="126">
        <f>IF(G20=$E$10,'DPNK-Stamm'!H13,"")</f>
        <v>0.03</v>
      </c>
      <c r="I20" s="13"/>
      <c r="J20" s="13"/>
      <c r="K20" s="14"/>
    </row>
    <row r="21" spans="1:11" x14ac:dyDescent="0.45">
      <c r="A21" s="328" t="str">
        <f>'DPNK-Stamm'!A14</f>
        <v>Abfertigung-Neu (Betriebl. Mitarbeitervorsorge)</v>
      </c>
      <c r="B21" s="329"/>
      <c r="C21" s="329"/>
      <c r="D21" s="329"/>
      <c r="E21" s="329"/>
      <c r="F21" s="330"/>
      <c r="G21" s="164" t="s">
        <v>81</v>
      </c>
      <c r="H21" s="126" t="str">
        <f>IF(G21=$E$10,'DPNK-Stamm'!H14,"")</f>
        <v/>
      </c>
      <c r="I21" s="13"/>
      <c r="J21" s="13"/>
      <c r="K21" s="14"/>
    </row>
    <row r="22" spans="1:11" x14ac:dyDescent="0.45">
      <c r="A22" s="280">
        <f>'DPNK-Stamm'!A15</f>
        <v>0</v>
      </c>
      <c r="B22" s="281"/>
      <c r="C22" s="281"/>
      <c r="D22" s="281"/>
      <c r="E22" s="281"/>
      <c r="F22" s="315"/>
      <c r="G22" s="164"/>
      <c r="H22" s="126" t="str">
        <f>IF(G22=$E$10,'DPNK-Stamm'!H15,"")</f>
        <v/>
      </c>
      <c r="I22" s="13"/>
      <c r="J22" s="13"/>
      <c r="K22" s="14"/>
    </row>
    <row r="23" spans="1:11" x14ac:dyDescent="0.45">
      <c r="A23" s="280">
        <f>'DPNK-Stamm'!A16</f>
        <v>0</v>
      </c>
      <c r="B23" s="281"/>
      <c r="C23" s="281"/>
      <c r="D23" s="281"/>
      <c r="E23" s="281"/>
      <c r="F23" s="315"/>
      <c r="G23" s="165"/>
      <c r="H23" s="127" t="str">
        <f>IF(G23=$E$10,'DPNK-Stamm'!H16,"")</f>
        <v/>
      </c>
      <c r="I23" s="13"/>
      <c r="J23" s="13"/>
      <c r="K23" s="14"/>
    </row>
    <row r="24" spans="1:11" x14ac:dyDescent="0.45">
      <c r="A24" s="122" t="s">
        <v>36</v>
      </c>
      <c r="B24" s="51"/>
      <c r="C24" s="51"/>
      <c r="D24" s="51"/>
      <c r="E24" s="51"/>
      <c r="F24" s="51"/>
      <c r="G24" s="51"/>
      <c r="H24" s="129">
        <f>SUM(H11:H23)</f>
        <v>0.29110000000000003</v>
      </c>
      <c r="I24" s="13"/>
      <c r="J24" s="13"/>
      <c r="K24" s="14"/>
    </row>
    <row r="25" spans="1:11" x14ac:dyDescent="0.45">
      <c r="A25" s="352"/>
      <c r="B25" s="352"/>
      <c r="C25" s="352"/>
      <c r="D25" s="352"/>
      <c r="E25" s="352"/>
      <c r="F25" s="352"/>
      <c r="G25" s="352"/>
      <c r="H25" s="352"/>
      <c r="I25" s="13"/>
      <c r="J25" s="13"/>
      <c r="K25" s="14"/>
    </row>
    <row r="26" spans="1:11" x14ac:dyDescent="0.45">
      <c r="A26" s="341" t="str">
        <f>'DPNK-Stamm'!A20</f>
        <v>DPNK auf laufendes Entgelt</v>
      </c>
      <c r="B26" s="342"/>
      <c r="C26" s="342"/>
      <c r="D26" s="342"/>
      <c r="E26" s="342"/>
      <c r="F26" s="342"/>
      <c r="G26" s="342"/>
      <c r="H26" s="129">
        <f>H24</f>
        <v>0.29110000000000003</v>
      </c>
      <c r="I26" s="13"/>
      <c r="J26" s="13"/>
      <c r="K26" s="14"/>
    </row>
    <row r="27" spans="1:11" x14ac:dyDescent="0.45">
      <c r="A27" s="343" t="str">
        <f>'DPNK-Stamm'!A21</f>
        <v>abzüglich Wohnbauförderungsbeitrag</v>
      </c>
      <c r="B27" s="344"/>
      <c r="C27" s="344"/>
      <c r="D27" s="344"/>
      <c r="E27" s="344"/>
      <c r="F27" s="344"/>
      <c r="G27" s="344"/>
      <c r="H27" s="216">
        <f>'DPNK-Stamm'!H21</f>
        <v>-5.0000000000000001E-3</v>
      </c>
      <c r="I27" s="13"/>
      <c r="J27" s="13"/>
      <c r="K27" s="14"/>
    </row>
    <row r="28" spans="1:11" x14ac:dyDescent="0.45">
      <c r="A28" s="350">
        <f>'DPNK-Stamm'!A22</f>
        <v>0</v>
      </c>
      <c r="B28" s="351"/>
      <c r="C28" s="351"/>
      <c r="D28" s="351"/>
      <c r="E28" s="351"/>
      <c r="F28" s="351"/>
      <c r="G28" s="215"/>
      <c r="H28" s="18">
        <f>'DPNK-Stamm'!H22</f>
        <v>0</v>
      </c>
      <c r="I28" s="13"/>
      <c r="J28" s="13"/>
      <c r="K28" s="14"/>
    </row>
    <row r="29" spans="1:11" x14ac:dyDescent="0.45">
      <c r="A29" s="345" t="str">
        <f>'DPNK-Stamm'!A23</f>
        <v>Direkte Personalnebenkosten auf Sonderzahlungen</v>
      </c>
      <c r="B29" s="346"/>
      <c r="C29" s="346"/>
      <c r="D29" s="346"/>
      <c r="E29" s="346"/>
      <c r="F29" s="346"/>
      <c r="G29" s="346"/>
      <c r="H29" s="17">
        <f>SUM(H26:H28)</f>
        <v>0.28610000000000002</v>
      </c>
      <c r="I29" s="13"/>
      <c r="J29" s="13"/>
      <c r="K29" s="14"/>
    </row>
    <row r="30" spans="1:11" x14ac:dyDescent="0.45">
      <c r="A30" s="217" t="str">
        <f>'DPNK-Stamm'!A24</f>
        <v>Mittelwert</v>
      </c>
      <c r="B30" s="218"/>
      <c r="C30" s="218"/>
      <c r="D30" s="218"/>
      <c r="E30" s="218"/>
      <c r="F30" s="218"/>
      <c r="G30" s="218"/>
      <c r="H30" s="129">
        <f>(H24+H29)/2</f>
        <v>0.28860000000000002</v>
      </c>
      <c r="I30" s="13"/>
      <c r="J30" s="13"/>
      <c r="K30" s="14"/>
    </row>
    <row r="31" spans="1:11" x14ac:dyDescent="0.45">
      <c r="A31" s="13"/>
      <c r="B31" s="13"/>
      <c r="C31" s="13"/>
      <c r="D31" s="13"/>
      <c r="E31" s="13"/>
      <c r="F31" s="13"/>
      <c r="G31" s="13"/>
      <c r="H31" s="13"/>
      <c r="I31" s="13"/>
      <c r="J31" s="13"/>
      <c r="K31" s="14"/>
    </row>
    <row r="32" spans="1:11" ht="18" x14ac:dyDescent="0.45">
      <c r="A32" s="309" t="s">
        <v>0</v>
      </c>
      <c r="B32" s="310"/>
      <c r="C32" s="310"/>
      <c r="D32" s="310"/>
      <c r="E32" s="310"/>
      <c r="F32" s="310"/>
      <c r="G32" s="20" t="s">
        <v>1</v>
      </c>
      <c r="H32" s="347" t="s">
        <v>38</v>
      </c>
      <c r="I32" s="13"/>
      <c r="J32" s="13"/>
      <c r="K32" s="14"/>
    </row>
    <row r="33" spans="1:11" x14ac:dyDescent="0.45">
      <c r="A33" s="21" t="s">
        <v>2</v>
      </c>
      <c r="B33" s="22"/>
      <c r="C33" s="22"/>
      <c r="D33" s="22"/>
      <c r="E33" s="23"/>
      <c r="F33" s="23"/>
      <c r="G33" s="24">
        <v>365.25</v>
      </c>
      <c r="H33" s="348"/>
      <c r="I33" s="13"/>
      <c r="J33" s="13"/>
      <c r="K33" s="14"/>
    </row>
    <row r="34" spans="1:11" x14ac:dyDescent="0.45">
      <c r="A34" s="25" t="s">
        <v>3</v>
      </c>
      <c r="B34" s="26"/>
      <c r="C34" s="26"/>
      <c r="D34" s="26"/>
      <c r="E34" s="27"/>
      <c r="F34" s="27"/>
      <c r="G34" s="28">
        <f>-G33/7*2</f>
        <v>-104.35714285714286</v>
      </c>
      <c r="H34" s="29"/>
      <c r="I34" s="13"/>
      <c r="J34" s="13"/>
      <c r="K34" s="14"/>
    </row>
    <row r="35" spans="1:11" x14ac:dyDescent="0.45">
      <c r="A35" s="30" t="s">
        <v>5</v>
      </c>
      <c r="B35" s="22"/>
      <c r="C35" s="22"/>
      <c r="D35" s="22"/>
      <c r="E35" s="23"/>
      <c r="F35" s="23"/>
      <c r="G35" s="31">
        <f>SUM(G33:G34)</f>
        <v>260.89285714285711</v>
      </c>
      <c r="H35" s="29"/>
      <c r="I35" s="13"/>
      <c r="J35" s="13"/>
      <c r="K35" s="14"/>
    </row>
    <row r="36" spans="1:11" x14ac:dyDescent="0.45">
      <c r="A36" s="32" t="s">
        <v>39</v>
      </c>
      <c r="B36" s="33"/>
      <c r="C36" s="33"/>
      <c r="D36" s="33"/>
      <c r="E36" s="34"/>
      <c r="F36" s="34"/>
      <c r="G36" s="35">
        <v>-10.43</v>
      </c>
      <c r="H36" s="349">
        <f>-(G36+G37)</f>
        <v>11.86</v>
      </c>
      <c r="I36" s="13"/>
      <c r="J36" s="13"/>
      <c r="K36" s="14"/>
    </row>
    <row r="37" spans="1:11" x14ac:dyDescent="0.45">
      <c r="A37" s="32" t="s">
        <v>111</v>
      </c>
      <c r="B37" s="33"/>
      <c r="C37" s="33"/>
      <c r="D37" s="36"/>
      <c r="E37" s="34"/>
      <c r="F37" s="34"/>
      <c r="G37" s="35">
        <v>-1.43</v>
      </c>
      <c r="H37" s="349"/>
      <c r="I37" s="13"/>
      <c r="J37" s="13"/>
      <c r="K37" s="14"/>
    </row>
    <row r="38" spans="1:11" x14ac:dyDescent="0.45">
      <c r="A38" s="32" t="s">
        <v>40</v>
      </c>
      <c r="B38" s="33"/>
      <c r="C38" s="353"/>
      <c r="D38" s="354"/>
      <c r="E38" s="34"/>
      <c r="F38" s="34"/>
      <c r="G38" s="35"/>
      <c r="H38" s="37"/>
      <c r="I38" s="13"/>
      <c r="J38" s="13"/>
      <c r="K38" s="14"/>
    </row>
    <row r="39" spans="1:11" ht="14.25" customHeight="1" x14ac:dyDescent="0.45">
      <c r="A39" s="38"/>
      <c r="B39" s="39">
        <v>5</v>
      </c>
      <c r="C39" s="355">
        <v>5</v>
      </c>
      <c r="D39" s="355"/>
      <c r="E39" s="166">
        <v>0.85</v>
      </c>
      <c r="G39" s="35">
        <f>-5*B39*E39</f>
        <v>-21.25</v>
      </c>
      <c r="H39" s="349">
        <f>-(G39+G40)</f>
        <v>25.75</v>
      </c>
      <c r="J39" s="13"/>
      <c r="K39" s="14"/>
    </row>
    <row r="40" spans="1:11" x14ac:dyDescent="0.45">
      <c r="A40" s="40"/>
      <c r="B40" s="41">
        <v>6</v>
      </c>
      <c r="C40" s="355">
        <v>5</v>
      </c>
      <c r="D40" s="355"/>
      <c r="E40" s="42">
        <f>1-E39</f>
        <v>0.15000000000000002</v>
      </c>
      <c r="G40" s="28">
        <f>-5*B40*E40</f>
        <v>-4.5000000000000009</v>
      </c>
      <c r="H40" s="349"/>
      <c r="J40" s="13"/>
      <c r="K40" s="14"/>
    </row>
    <row r="41" spans="1:11" x14ac:dyDescent="0.45">
      <c r="A41" s="30" t="s">
        <v>11</v>
      </c>
      <c r="B41" s="22"/>
      <c r="C41" s="22"/>
      <c r="D41" s="22"/>
      <c r="E41" s="23"/>
      <c r="F41" s="23"/>
      <c r="G41" s="31">
        <f>SUM(G35:G40)</f>
        <v>223.2828571428571</v>
      </c>
      <c r="H41" s="37"/>
      <c r="I41" s="13"/>
      <c r="J41" s="13"/>
      <c r="K41" s="14"/>
    </row>
    <row r="42" spans="1:11" x14ac:dyDescent="0.45">
      <c r="A42" s="43" t="s">
        <v>41</v>
      </c>
      <c r="B42" s="33"/>
      <c r="C42" s="33"/>
      <c r="D42" s="33"/>
      <c r="E42" s="34"/>
      <c r="F42" s="34"/>
      <c r="G42" s="44">
        <v>-13</v>
      </c>
      <c r="H42" s="349">
        <f>-(G42+G43)</f>
        <v>16.7</v>
      </c>
      <c r="I42" s="13"/>
      <c r="J42" s="13"/>
      <c r="K42" s="14"/>
    </row>
    <row r="43" spans="1:11" x14ac:dyDescent="0.45">
      <c r="A43" s="45" t="s">
        <v>42</v>
      </c>
      <c r="B43" s="26"/>
      <c r="C43" s="26"/>
      <c r="D43" s="26"/>
      <c r="E43" s="27"/>
      <c r="F43" s="27"/>
      <c r="G43" s="44">
        <v>-3.7</v>
      </c>
      <c r="H43" s="349"/>
      <c r="I43" s="13"/>
      <c r="J43" s="13"/>
      <c r="K43" s="14"/>
    </row>
    <row r="44" spans="1:11" x14ac:dyDescent="0.45">
      <c r="A44" s="46" t="s">
        <v>14</v>
      </c>
      <c r="B44" s="22"/>
      <c r="C44" s="22"/>
      <c r="D44" s="22"/>
      <c r="E44" s="23"/>
      <c r="F44" s="23"/>
      <c r="G44" s="47">
        <f>SUM(G41:G43)</f>
        <v>206.58285714285711</v>
      </c>
      <c r="H44" s="37"/>
      <c r="I44" s="13"/>
      <c r="J44" s="13"/>
      <c r="K44" s="14"/>
    </row>
    <row r="45" spans="1:11" x14ac:dyDescent="0.45">
      <c r="A45" s="43" t="s">
        <v>43</v>
      </c>
      <c r="B45" s="33"/>
      <c r="C45" s="33"/>
      <c r="D45" s="33"/>
      <c r="E45" s="34"/>
      <c r="F45" s="34"/>
      <c r="G45" s="44">
        <v>-6.4</v>
      </c>
      <c r="H45" s="48">
        <f>-G45</f>
        <v>6.4</v>
      </c>
      <c r="I45" s="13"/>
      <c r="J45" s="13"/>
      <c r="K45" s="14"/>
    </row>
    <row r="46" spans="1:11" x14ac:dyDescent="0.45">
      <c r="A46" s="32" t="s">
        <v>44</v>
      </c>
      <c r="B46" s="33"/>
      <c r="C46" s="33"/>
      <c r="D46" s="33"/>
      <c r="E46" s="34"/>
      <c r="F46" s="34"/>
      <c r="G46" s="44">
        <v>-4.75</v>
      </c>
      <c r="H46" s="48">
        <f>-G46</f>
        <v>4.75</v>
      </c>
      <c r="I46" s="13"/>
      <c r="J46" s="13"/>
      <c r="K46" s="14"/>
    </row>
    <row r="47" spans="1:11" x14ac:dyDescent="0.45">
      <c r="A47" s="49" t="s">
        <v>45</v>
      </c>
      <c r="B47" s="50"/>
      <c r="C47" s="50"/>
      <c r="D47" s="50"/>
      <c r="E47" s="51"/>
      <c r="F47" s="51"/>
      <c r="G47" s="52">
        <f>SUM(G44:G46)</f>
        <v>195.4328571428571</v>
      </c>
      <c r="H47" s="53">
        <f>SUM(H33:H46)</f>
        <v>65.460000000000008</v>
      </c>
      <c r="I47" s="13"/>
      <c r="J47" s="13"/>
      <c r="K47" s="14"/>
    </row>
    <row r="48" spans="1:11" x14ac:dyDescent="0.45">
      <c r="A48" s="352"/>
      <c r="B48" s="352"/>
      <c r="C48" s="352"/>
      <c r="D48" s="352"/>
      <c r="E48" s="352"/>
      <c r="F48" s="352"/>
      <c r="G48" s="352"/>
      <c r="H48" s="352"/>
      <c r="I48" s="13"/>
      <c r="J48" s="13"/>
      <c r="K48" s="14"/>
    </row>
    <row r="49" spans="1:17" ht="14.25" customHeight="1" x14ac:dyDescent="0.45">
      <c r="A49" s="306" t="s">
        <v>17</v>
      </c>
      <c r="B49" s="307"/>
      <c r="C49" s="307"/>
      <c r="D49" s="307"/>
      <c r="E49" s="307"/>
      <c r="F49" s="308"/>
      <c r="G49" s="23"/>
      <c r="H49" s="23"/>
      <c r="I49" s="23"/>
      <c r="J49" s="55"/>
      <c r="K49" s="338" t="s">
        <v>46</v>
      </c>
    </row>
    <row r="50" spans="1:17" x14ac:dyDescent="0.45">
      <c r="A50" s="15" t="s">
        <v>47</v>
      </c>
      <c r="B50" s="16"/>
      <c r="C50" s="16"/>
      <c r="D50" s="16"/>
      <c r="E50" s="56"/>
      <c r="F50" s="57"/>
      <c r="G50" s="20" t="s">
        <v>16</v>
      </c>
      <c r="H50" s="20" t="s">
        <v>18</v>
      </c>
      <c r="I50" s="58" t="s">
        <v>48</v>
      </c>
      <c r="J50" s="59" t="s">
        <v>49</v>
      </c>
      <c r="K50" s="339"/>
    </row>
    <row r="51" spans="1:17" x14ac:dyDescent="0.45">
      <c r="A51" s="60"/>
      <c r="B51" s="61"/>
      <c r="C51" s="61"/>
      <c r="D51" s="61"/>
      <c r="E51" s="62"/>
      <c r="F51" s="62"/>
      <c r="G51" s="220"/>
      <c r="H51" s="220"/>
      <c r="I51" s="63"/>
      <c r="J51" s="64"/>
      <c r="K51" s="339"/>
    </row>
    <row r="52" spans="1:17" x14ac:dyDescent="0.45">
      <c r="A52" s="65" t="s">
        <v>50</v>
      </c>
      <c r="B52" s="62"/>
      <c r="C52" s="62"/>
      <c r="D52" s="62"/>
      <c r="E52" s="62"/>
      <c r="F52" s="62"/>
      <c r="G52" s="66">
        <f>G47</f>
        <v>195.4328571428571</v>
      </c>
      <c r="H52" s="67">
        <f>G52/G52</f>
        <v>1</v>
      </c>
      <c r="I52" s="68">
        <f>H$24</f>
        <v>0.29110000000000003</v>
      </c>
      <c r="J52" s="69">
        <f>H52*(1+I52)</f>
        <v>1.2911000000000001</v>
      </c>
      <c r="K52" s="339"/>
    </row>
    <row r="53" spans="1:17" x14ac:dyDescent="0.45">
      <c r="A53" s="65" t="s">
        <v>51</v>
      </c>
      <c r="B53" s="33"/>
      <c r="C53" s="33"/>
      <c r="D53" s="33"/>
      <c r="E53" s="33"/>
      <c r="F53" s="33"/>
      <c r="G53" s="70"/>
      <c r="H53" s="71"/>
      <c r="I53" s="68"/>
      <c r="J53" s="72"/>
      <c r="K53" s="339"/>
    </row>
    <row r="54" spans="1:17" x14ac:dyDescent="0.45">
      <c r="A54" s="73" t="s">
        <v>52</v>
      </c>
      <c r="B54" s="33"/>
      <c r="C54" s="33"/>
      <c r="D54" s="33"/>
      <c r="E54" s="33"/>
      <c r="F54" s="33"/>
      <c r="G54" s="70"/>
      <c r="H54" s="71"/>
      <c r="I54" s="68"/>
      <c r="J54" s="72"/>
      <c r="K54" s="340"/>
    </row>
    <row r="55" spans="1:17" x14ac:dyDescent="0.45">
      <c r="A55" s="74"/>
      <c r="B55" s="33" t="s">
        <v>53</v>
      </c>
      <c r="C55" s="33"/>
      <c r="D55" s="33"/>
      <c r="E55" s="33"/>
      <c r="F55" s="33"/>
      <c r="G55" s="70">
        <f>H36</f>
        <v>11.86</v>
      </c>
      <c r="H55" s="71">
        <f>G55/G$52</f>
        <v>6.0685803673896047E-2</v>
      </c>
      <c r="I55" s="68">
        <f>H$24</f>
        <v>0.29110000000000003</v>
      </c>
      <c r="J55" s="69">
        <f>H55*(1+I55)</f>
        <v>7.8351441123367199E-2</v>
      </c>
      <c r="K55" s="75">
        <v>0</v>
      </c>
      <c r="N55" s="178">
        <f>IF($K55=0,$J55,0)</f>
        <v>7.8351441123367199E-2</v>
      </c>
      <c r="O55" s="179">
        <f>IF($K55=1,$J55,0)</f>
        <v>0</v>
      </c>
      <c r="P55" s="179">
        <f>IF($K55=2,$J55,0)</f>
        <v>0</v>
      </c>
      <c r="Q55" s="180">
        <f>IF($K55=3,$J55,0)</f>
        <v>0</v>
      </c>
    </row>
    <row r="56" spans="1:17" x14ac:dyDescent="0.45">
      <c r="A56" s="74"/>
      <c r="B56" s="33" t="s">
        <v>54</v>
      </c>
      <c r="C56" s="33"/>
      <c r="D56" s="33"/>
      <c r="E56" s="33"/>
      <c r="F56" s="33"/>
      <c r="G56" s="70">
        <f>H42</f>
        <v>16.7</v>
      </c>
      <c r="H56" s="71">
        <f>G56/G$52</f>
        <v>8.5451342441320743E-2</v>
      </c>
      <c r="I56" s="68">
        <f>H$24</f>
        <v>0.29110000000000003</v>
      </c>
      <c r="J56" s="69">
        <f>H56*(1+I56)</f>
        <v>0.11032622822598923</v>
      </c>
      <c r="K56" s="75">
        <v>0</v>
      </c>
      <c r="N56" s="181">
        <f t="shared" ref="N56:N117" si="0">IF($K56=0,$J56,0)</f>
        <v>0.11032622822598923</v>
      </c>
      <c r="O56" s="182">
        <f t="shared" ref="O56:O117" si="1">IF($K56=1,$J56,0)</f>
        <v>0</v>
      </c>
      <c r="P56" s="182">
        <f t="shared" ref="P56:P117" si="2">IF($K56=2,$J56,0)</f>
        <v>0</v>
      </c>
      <c r="Q56" s="183">
        <f t="shared" ref="Q56:Q117" si="3">IF($K56=3,$J56,0)</f>
        <v>0</v>
      </c>
    </row>
    <row r="57" spans="1:17" x14ac:dyDescent="0.45">
      <c r="A57" s="74"/>
      <c r="B57" s="36" t="s">
        <v>55</v>
      </c>
      <c r="C57" s="33"/>
      <c r="D57" s="33"/>
      <c r="E57" s="33"/>
      <c r="F57" s="33"/>
      <c r="G57" s="70">
        <f>H46</f>
        <v>4.75</v>
      </c>
      <c r="H57" s="71">
        <f>G57/G$52</f>
        <v>2.4305022550675064E-2</v>
      </c>
      <c r="I57" s="68">
        <f>H$24</f>
        <v>0.29110000000000003</v>
      </c>
      <c r="J57" s="69">
        <f>H57*(1+I57)</f>
        <v>3.138021461517658E-2</v>
      </c>
      <c r="K57" s="75">
        <v>0</v>
      </c>
      <c r="N57" s="181">
        <f t="shared" si="0"/>
        <v>3.138021461517658E-2</v>
      </c>
      <c r="O57" s="182">
        <f t="shared" si="1"/>
        <v>0</v>
      </c>
      <c r="P57" s="182">
        <f t="shared" si="2"/>
        <v>0</v>
      </c>
      <c r="Q57" s="183">
        <f t="shared" si="3"/>
        <v>0</v>
      </c>
    </row>
    <row r="58" spans="1:17" x14ac:dyDescent="0.45">
      <c r="A58" s="74"/>
      <c r="B58" s="36" t="s">
        <v>56</v>
      </c>
      <c r="C58" s="33"/>
      <c r="D58" s="33"/>
      <c r="E58" s="33"/>
      <c r="F58" s="33"/>
      <c r="G58" s="70"/>
      <c r="H58" s="71"/>
      <c r="I58" s="68"/>
      <c r="J58" s="69"/>
      <c r="K58" s="75"/>
      <c r="N58" s="181">
        <f t="shared" si="0"/>
        <v>0</v>
      </c>
      <c r="O58" s="182">
        <f t="shared" si="1"/>
        <v>0</v>
      </c>
      <c r="P58" s="182">
        <f t="shared" si="2"/>
        <v>0</v>
      </c>
      <c r="Q58" s="183">
        <f t="shared" si="3"/>
        <v>0</v>
      </c>
    </row>
    <row r="59" spans="1:17" x14ac:dyDescent="0.45">
      <c r="A59" s="25"/>
      <c r="B59" s="26" t="s">
        <v>57</v>
      </c>
      <c r="C59" s="26"/>
      <c r="D59" s="26"/>
      <c r="E59" s="26"/>
      <c r="F59" s="26"/>
      <c r="G59" s="78"/>
      <c r="H59" s="80"/>
      <c r="I59" s="221"/>
      <c r="J59" s="222"/>
      <c r="K59" s="105"/>
      <c r="N59" s="181">
        <f t="shared" si="0"/>
        <v>0</v>
      </c>
      <c r="O59" s="182">
        <f t="shared" si="1"/>
        <v>0</v>
      </c>
      <c r="P59" s="182">
        <f t="shared" si="2"/>
        <v>0</v>
      </c>
      <c r="Q59" s="183">
        <f t="shared" si="3"/>
        <v>0</v>
      </c>
    </row>
    <row r="60" spans="1:17" x14ac:dyDescent="0.45">
      <c r="A60" s="30" t="s">
        <v>58</v>
      </c>
      <c r="B60" s="22"/>
      <c r="C60" s="22"/>
      <c r="D60" s="22"/>
      <c r="E60" s="22"/>
      <c r="F60" s="22"/>
      <c r="G60" s="223"/>
      <c r="H60" s="224"/>
      <c r="I60" s="225"/>
      <c r="J60" s="226"/>
      <c r="K60" s="227"/>
      <c r="N60" s="181">
        <f t="shared" si="0"/>
        <v>0</v>
      </c>
      <c r="O60" s="182">
        <f t="shared" si="1"/>
        <v>0</v>
      </c>
      <c r="P60" s="182">
        <f t="shared" si="2"/>
        <v>0</v>
      </c>
      <c r="Q60" s="183">
        <f t="shared" si="3"/>
        <v>0</v>
      </c>
    </row>
    <row r="61" spans="1:17" x14ac:dyDescent="0.45">
      <c r="A61" s="74"/>
      <c r="B61" s="62" t="s">
        <v>59</v>
      </c>
      <c r="C61" s="33"/>
      <c r="D61" s="33"/>
      <c r="E61" s="33"/>
      <c r="F61" s="33"/>
      <c r="G61" s="70"/>
      <c r="H61" s="71"/>
      <c r="I61" s="68"/>
      <c r="J61" s="72"/>
      <c r="K61" s="75"/>
      <c r="N61" s="181">
        <f t="shared" si="0"/>
        <v>0</v>
      </c>
      <c r="O61" s="182">
        <f t="shared" si="1"/>
        <v>0</v>
      </c>
      <c r="P61" s="182">
        <f t="shared" si="2"/>
        <v>0</v>
      </c>
      <c r="Q61" s="183">
        <f t="shared" si="3"/>
        <v>0</v>
      </c>
    </row>
    <row r="62" spans="1:17" x14ac:dyDescent="0.45">
      <c r="A62" s="74"/>
      <c r="B62" s="33" t="s">
        <v>60</v>
      </c>
      <c r="C62" s="33"/>
      <c r="D62" s="33"/>
      <c r="E62" s="70">
        <f>G35</f>
        <v>260.89285714285711</v>
      </c>
      <c r="F62" s="76" t="s">
        <v>1</v>
      </c>
      <c r="G62" s="77"/>
      <c r="H62" s="77"/>
      <c r="I62" s="68"/>
      <c r="J62" s="72"/>
      <c r="K62" s="75"/>
      <c r="N62" s="181">
        <f t="shared" si="0"/>
        <v>0</v>
      </c>
      <c r="O62" s="182">
        <f t="shared" si="1"/>
        <v>0</v>
      </c>
      <c r="P62" s="182">
        <f t="shared" si="2"/>
        <v>0</v>
      </c>
      <c r="Q62" s="183">
        <f t="shared" si="3"/>
        <v>0</v>
      </c>
    </row>
    <row r="63" spans="1:17" x14ac:dyDescent="0.45">
      <c r="A63" s="74"/>
      <c r="B63" s="33" t="s">
        <v>61</v>
      </c>
      <c r="C63" s="33"/>
      <c r="D63" s="33"/>
      <c r="E63" s="78">
        <f>-H39</f>
        <v>-25.75</v>
      </c>
      <c r="F63" s="79" t="s">
        <v>1</v>
      </c>
      <c r="G63" s="77"/>
      <c r="H63" s="77"/>
      <c r="I63" s="68"/>
      <c r="J63" s="72"/>
      <c r="K63" s="75"/>
      <c r="N63" s="181">
        <f t="shared" si="0"/>
        <v>0</v>
      </c>
      <c r="O63" s="182">
        <f t="shared" si="1"/>
        <v>0</v>
      </c>
      <c r="P63" s="182">
        <f t="shared" si="2"/>
        <v>0</v>
      </c>
      <c r="Q63" s="183">
        <f t="shared" si="3"/>
        <v>0</v>
      </c>
    </row>
    <row r="64" spans="1:17" x14ac:dyDescent="0.45">
      <c r="A64" s="74"/>
      <c r="B64" s="26"/>
      <c r="C64" s="26"/>
      <c r="D64" s="26"/>
      <c r="E64" s="78">
        <f>SUM(E62:E63)</f>
        <v>235.14285714285711</v>
      </c>
      <c r="F64" s="79" t="s">
        <v>1</v>
      </c>
      <c r="G64" s="77"/>
      <c r="H64" s="77"/>
      <c r="I64" s="68"/>
      <c r="J64" s="72"/>
      <c r="K64" s="75"/>
      <c r="N64" s="181">
        <f t="shared" si="0"/>
        <v>0</v>
      </c>
      <c r="O64" s="182">
        <f t="shared" si="1"/>
        <v>0</v>
      </c>
      <c r="P64" s="182">
        <f t="shared" si="2"/>
        <v>0</v>
      </c>
      <c r="Q64" s="183">
        <f t="shared" si="3"/>
        <v>0</v>
      </c>
    </row>
    <row r="65" spans="1:17" x14ac:dyDescent="0.45">
      <c r="A65" s="74"/>
      <c r="B65" s="33" t="s">
        <v>62</v>
      </c>
      <c r="C65" s="33"/>
      <c r="D65" s="33"/>
      <c r="E65" s="70">
        <f>E64/5</f>
        <v>47.028571428571425</v>
      </c>
      <c r="F65" s="76" t="s">
        <v>63</v>
      </c>
      <c r="G65" s="77"/>
      <c r="H65" s="77"/>
      <c r="I65" s="68"/>
      <c r="J65" s="72"/>
      <c r="K65" s="75"/>
      <c r="N65" s="181">
        <f t="shared" si="0"/>
        <v>0</v>
      </c>
      <c r="O65" s="182">
        <f t="shared" si="1"/>
        <v>0</v>
      </c>
      <c r="P65" s="182">
        <f t="shared" si="2"/>
        <v>0</v>
      </c>
      <c r="Q65" s="183">
        <f t="shared" si="3"/>
        <v>0</v>
      </c>
    </row>
    <row r="66" spans="1:17" x14ac:dyDescent="0.45">
      <c r="A66" s="74"/>
      <c r="B66" s="33" t="s">
        <v>64</v>
      </c>
      <c r="C66" s="33"/>
      <c r="D66" s="33"/>
      <c r="E66" s="70">
        <v>11.55</v>
      </c>
      <c r="F66" s="71" t="s">
        <v>65</v>
      </c>
      <c r="G66" s="77"/>
      <c r="H66" s="77"/>
      <c r="I66" s="68"/>
      <c r="J66" s="72"/>
      <c r="K66" s="75"/>
      <c r="N66" s="181">
        <f t="shared" si="0"/>
        <v>0</v>
      </c>
      <c r="O66" s="182">
        <f t="shared" si="1"/>
        <v>0</v>
      </c>
      <c r="P66" s="182">
        <f t="shared" si="2"/>
        <v>0</v>
      </c>
      <c r="Q66" s="183">
        <f t="shared" si="3"/>
        <v>0</v>
      </c>
    </row>
    <row r="67" spans="1:17" x14ac:dyDescent="0.45">
      <c r="A67" s="74"/>
      <c r="B67" s="26" t="s">
        <v>66</v>
      </c>
      <c r="C67" s="26"/>
      <c r="D67" s="26"/>
      <c r="E67" s="78">
        <v>1.2</v>
      </c>
      <c r="F67" s="80"/>
      <c r="G67" s="77"/>
      <c r="H67" s="77"/>
      <c r="I67" s="68"/>
      <c r="J67" s="72"/>
      <c r="K67" s="75"/>
      <c r="N67" s="181">
        <f t="shared" si="0"/>
        <v>0</v>
      </c>
      <c r="O67" s="182">
        <f t="shared" si="1"/>
        <v>0</v>
      </c>
      <c r="P67" s="182">
        <f t="shared" si="2"/>
        <v>0</v>
      </c>
      <c r="Q67" s="183">
        <f t="shared" si="3"/>
        <v>0</v>
      </c>
    </row>
    <row r="68" spans="1:17" x14ac:dyDescent="0.45">
      <c r="A68" s="74"/>
      <c r="B68" s="36" t="s">
        <v>67</v>
      </c>
      <c r="C68" s="33"/>
      <c r="D68" s="33"/>
      <c r="E68" s="70">
        <f>E65*E66*E67</f>
        <v>651.81599999999992</v>
      </c>
      <c r="F68" s="71" t="s">
        <v>65</v>
      </c>
      <c r="G68" s="77"/>
      <c r="H68" s="77"/>
      <c r="I68" s="68"/>
      <c r="J68" s="72"/>
      <c r="K68" s="75"/>
      <c r="N68" s="181">
        <f t="shared" si="0"/>
        <v>0</v>
      </c>
      <c r="O68" s="182">
        <f t="shared" si="1"/>
        <v>0</v>
      </c>
      <c r="P68" s="182">
        <f t="shared" si="2"/>
        <v>0</v>
      </c>
      <c r="Q68" s="183">
        <f t="shared" si="3"/>
        <v>0</v>
      </c>
    </row>
    <row r="69" spans="1:17" x14ac:dyDescent="0.45">
      <c r="A69" s="74"/>
      <c r="B69" s="36" t="s">
        <v>68</v>
      </c>
      <c r="C69" s="33"/>
      <c r="D69" s="33"/>
      <c r="E69" s="70">
        <f>E68/7.8</f>
        <v>83.566153846153838</v>
      </c>
      <c r="F69" s="76" t="s">
        <v>1</v>
      </c>
      <c r="G69" s="81">
        <f>E69</f>
        <v>83.566153846153838</v>
      </c>
      <c r="H69" s="71">
        <f>G69/G$52</f>
        <v>0.4275952113060949</v>
      </c>
      <c r="I69" s="68"/>
      <c r="J69" s="69">
        <f>H69*(1+I69)</f>
        <v>0.4275952113060949</v>
      </c>
      <c r="K69" s="75">
        <v>3</v>
      </c>
      <c r="N69" s="181">
        <f t="shared" si="0"/>
        <v>0</v>
      </c>
      <c r="O69" s="182">
        <f t="shared" si="1"/>
        <v>0</v>
      </c>
      <c r="P69" s="182">
        <f t="shared" si="2"/>
        <v>0</v>
      </c>
      <c r="Q69" s="183">
        <f t="shared" si="3"/>
        <v>0.4275952113060949</v>
      </c>
    </row>
    <row r="70" spans="1:17" x14ac:dyDescent="0.45">
      <c r="A70" s="74"/>
      <c r="B70" s="36" t="s">
        <v>69</v>
      </c>
      <c r="C70" s="33"/>
      <c r="D70" s="33"/>
      <c r="E70" s="106"/>
      <c r="F70" s="76"/>
      <c r="G70" s="81"/>
      <c r="H70" s="71"/>
      <c r="I70" s="68"/>
      <c r="J70" s="69"/>
      <c r="K70" s="75"/>
      <c r="N70" s="181">
        <f t="shared" si="0"/>
        <v>0</v>
      </c>
      <c r="O70" s="182">
        <f t="shared" si="1"/>
        <v>0</v>
      </c>
      <c r="P70" s="182">
        <f t="shared" si="2"/>
        <v>0</v>
      </c>
      <c r="Q70" s="183">
        <f t="shared" si="3"/>
        <v>0</v>
      </c>
    </row>
    <row r="71" spans="1:17" x14ac:dyDescent="0.45">
      <c r="A71" s="74"/>
      <c r="B71" s="82">
        <v>0.64934999999999998</v>
      </c>
      <c r="C71" s="219" t="s">
        <v>70</v>
      </c>
      <c r="D71" s="83">
        <f>H69</f>
        <v>0.4275952113060949</v>
      </c>
      <c r="E71" s="84" t="s">
        <v>71</v>
      </c>
      <c r="F71" s="85">
        <f>E39</f>
        <v>0.85</v>
      </c>
      <c r="G71" s="106"/>
      <c r="H71" s="71">
        <f>B71*D71*F71</f>
        <v>0.23601010789237079</v>
      </c>
      <c r="I71" s="68">
        <f>(H24+H29)/2</f>
        <v>0.28860000000000002</v>
      </c>
      <c r="J71" s="69">
        <f>H71*(1+I71)</f>
        <v>0.30412262503010901</v>
      </c>
      <c r="K71" s="75">
        <v>3</v>
      </c>
      <c r="N71" s="181">
        <f t="shared" si="0"/>
        <v>0</v>
      </c>
      <c r="O71" s="182">
        <f t="shared" si="1"/>
        <v>0</v>
      </c>
      <c r="P71" s="182">
        <f t="shared" si="2"/>
        <v>0</v>
      </c>
      <c r="Q71" s="183">
        <f t="shared" si="3"/>
        <v>0.30412262503010901</v>
      </c>
    </row>
    <row r="72" spans="1:17" x14ac:dyDescent="0.45">
      <c r="A72" s="74"/>
      <c r="B72" s="36" t="s">
        <v>72</v>
      </c>
      <c r="C72" s="33"/>
      <c r="D72" s="33"/>
      <c r="E72" s="106"/>
      <c r="F72" s="76"/>
      <c r="G72" s="86"/>
      <c r="H72" s="71"/>
      <c r="I72" s="68"/>
      <c r="J72" s="69"/>
      <c r="K72" s="75"/>
      <c r="N72" s="181">
        <f t="shared" si="0"/>
        <v>0</v>
      </c>
      <c r="O72" s="182">
        <f t="shared" si="1"/>
        <v>0</v>
      </c>
      <c r="P72" s="182">
        <f t="shared" si="2"/>
        <v>0</v>
      </c>
      <c r="Q72" s="183">
        <f t="shared" si="3"/>
        <v>0</v>
      </c>
    </row>
    <row r="73" spans="1:17" x14ac:dyDescent="0.45">
      <c r="A73" s="74"/>
      <c r="B73" s="82">
        <v>0.77922000000000002</v>
      </c>
      <c r="C73" s="219" t="s">
        <v>70</v>
      </c>
      <c r="D73" s="83">
        <f>H69</f>
        <v>0.4275952113060949</v>
      </c>
      <c r="E73" s="84" t="s">
        <v>71</v>
      </c>
      <c r="F73" s="85">
        <f>E40</f>
        <v>0.15000000000000002</v>
      </c>
      <c r="G73" s="86"/>
      <c r="H73" s="80">
        <f>B73*D73*F73</f>
        <v>4.9978611083090298E-2</v>
      </c>
      <c r="I73" s="68">
        <f>I71</f>
        <v>0.28860000000000002</v>
      </c>
      <c r="J73" s="69">
        <f>H73*(1+I73)</f>
        <v>6.4402438241670162E-2</v>
      </c>
      <c r="K73" s="75">
        <v>3</v>
      </c>
      <c r="N73" s="181">
        <f t="shared" si="0"/>
        <v>0</v>
      </c>
      <c r="O73" s="182">
        <f t="shared" si="1"/>
        <v>0</v>
      </c>
      <c r="P73" s="182">
        <f t="shared" si="2"/>
        <v>0</v>
      </c>
      <c r="Q73" s="183">
        <f t="shared" si="3"/>
        <v>6.4402438241670162E-2</v>
      </c>
    </row>
    <row r="74" spans="1:17" x14ac:dyDescent="0.45">
      <c r="A74" s="74"/>
      <c r="B74" s="36" t="s">
        <v>73</v>
      </c>
      <c r="C74" s="33"/>
      <c r="D74" s="33"/>
      <c r="E74" s="70"/>
      <c r="F74" s="76"/>
      <c r="G74" s="81"/>
      <c r="H74" s="71">
        <f>H71+H73</f>
        <v>0.28598871897546108</v>
      </c>
      <c r="I74" s="68">
        <v>0.30099999999999999</v>
      </c>
      <c r="J74" s="69">
        <f>-H74*(1+I74)</f>
        <v>-0.37207132338707483</v>
      </c>
      <c r="K74" s="75">
        <v>3</v>
      </c>
      <c r="N74" s="181">
        <f t="shared" si="0"/>
        <v>0</v>
      </c>
      <c r="O74" s="182">
        <f t="shared" si="1"/>
        <v>0</v>
      </c>
      <c r="P74" s="182">
        <f t="shared" si="2"/>
        <v>0</v>
      </c>
      <c r="Q74" s="183">
        <f t="shared" si="3"/>
        <v>-0.37207132338707483</v>
      </c>
    </row>
    <row r="75" spans="1:17" x14ac:dyDescent="0.45">
      <c r="A75" s="74"/>
      <c r="B75" s="62" t="s">
        <v>112</v>
      </c>
      <c r="C75" s="33"/>
      <c r="D75" s="33"/>
      <c r="E75" s="33"/>
      <c r="F75" s="33"/>
      <c r="G75" s="70"/>
      <c r="H75" s="71"/>
      <c r="I75" s="68"/>
      <c r="J75" s="72"/>
      <c r="K75" s="75"/>
      <c r="N75" s="181">
        <f t="shared" si="0"/>
        <v>0</v>
      </c>
      <c r="O75" s="182">
        <f t="shared" si="1"/>
        <v>0</v>
      </c>
      <c r="P75" s="182">
        <f t="shared" si="2"/>
        <v>0</v>
      </c>
      <c r="Q75" s="183">
        <f t="shared" si="3"/>
        <v>0</v>
      </c>
    </row>
    <row r="76" spans="1:17" x14ac:dyDescent="0.45">
      <c r="A76" s="74"/>
      <c r="B76" s="36" t="s">
        <v>74</v>
      </c>
      <c r="C76" s="33"/>
      <c r="D76" s="33"/>
      <c r="E76" s="33">
        <v>34.86</v>
      </c>
      <c r="F76" s="33" t="s">
        <v>75</v>
      </c>
      <c r="G76" s="70"/>
      <c r="H76" s="71"/>
      <c r="I76" s="68"/>
      <c r="J76" s="72"/>
      <c r="K76" s="75"/>
      <c r="N76" s="181">
        <f t="shared" si="0"/>
        <v>0</v>
      </c>
      <c r="O76" s="182">
        <f t="shared" si="1"/>
        <v>0</v>
      </c>
      <c r="P76" s="182">
        <f t="shared" si="2"/>
        <v>0</v>
      </c>
      <c r="Q76" s="183">
        <f t="shared" si="3"/>
        <v>0</v>
      </c>
    </row>
    <row r="77" spans="1:17" x14ac:dyDescent="0.45">
      <c r="A77" s="74"/>
      <c r="B77" s="33" t="s">
        <v>64</v>
      </c>
      <c r="C77" s="33"/>
      <c r="D77" s="33"/>
      <c r="E77" s="70">
        <v>1.3</v>
      </c>
      <c r="F77" s="71" t="s">
        <v>65</v>
      </c>
      <c r="G77" s="70"/>
      <c r="H77" s="71"/>
      <c r="I77" s="68"/>
      <c r="J77" s="72"/>
      <c r="K77" s="75"/>
      <c r="N77" s="181">
        <f t="shared" si="0"/>
        <v>0</v>
      </c>
      <c r="O77" s="182">
        <f t="shared" si="1"/>
        <v>0</v>
      </c>
      <c r="P77" s="182">
        <f t="shared" si="2"/>
        <v>0</v>
      </c>
      <c r="Q77" s="183">
        <f t="shared" si="3"/>
        <v>0</v>
      </c>
    </row>
    <row r="78" spans="1:17" x14ac:dyDescent="0.45">
      <c r="A78" s="74"/>
      <c r="B78" s="26" t="s">
        <v>66</v>
      </c>
      <c r="C78" s="26"/>
      <c r="D78" s="26"/>
      <c r="E78" s="78">
        <v>1.2</v>
      </c>
      <c r="F78" s="80"/>
      <c r="G78" s="70"/>
      <c r="H78" s="71"/>
      <c r="I78" s="68"/>
      <c r="J78" s="72"/>
      <c r="K78" s="75"/>
      <c r="N78" s="181">
        <f t="shared" si="0"/>
        <v>0</v>
      </c>
      <c r="O78" s="182">
        <f t="shared" si="1"/>
        <v>0</v>
      </c>
      <c r="P78" s="182">
        <f t="shared" si="2"/>
        <v>0</v>
      </c>
      <c r="Q78" s="183">
        <f t="shared" si="3"/>
        <v>0</v>
      </c>
    </row>
    <row r="79" spans="1:17" x14ac:dyDescent="0.45">
      <c r="A79" s="74"/>
      <c r="B79" s="36" t="s">
        <v>67</v>
      </c>
      <c r="C79" s="33"/>
      <c r="D79" s="33"/>
      <c r="E79" s="70">
        <f>E76*E77*E78</f>
        <v>54.381599999999999</v>
      </c>
      <c r="F79" s="71" t="s">
        <v>65</v>
      </c>
      <c r="G79" s="70"/>
      <c r="H79" s="71"/>
      <c r="I79" s="68"/>
      <c r="J79" s="72"/>
      <c r="K79" s="75"/>
      <c r="N79" s="181">
        <f t="shared" si="0"/>
        <v>0</v>
      </c>
      <c r="O79" s="182">
        <f t="shared" si="1"/>
        <v>0</v>
      </c>
      <c r="P79" s="182">
        <f t="shared" si="2"/>
        <v>0</v>
      </c>
      <c r="Q79" s="183">
        <f t="shared" si="3"/>
        <v>0</v>
      </c>
    </row>
    <row r="80" spans="1:17" x14ac:dyDescent="0.45">
      <c r="A80" s="74"/>
      <c r="B80" s="26" t="s">
        <v>76</v>
      </c>
      <c r="C80" s="26"/>
      <c r="D80" s="26"/>
      <c r="E80" s="78">
        <f>E79/7.8</f>
        <v>6.9720000000000004</v>
      </c>
      <c r="F80" s="80" t="s">
        <v>1</v>
      </c>
      <c r="G80" s="70">
        <f>E80</f>
        <v>6.9720000000000004</v>
      </c>
      <c r="H80" s="71">
        <f>G80/G$52</f>
        <v>3.5674656257538219E-2</v>
      </c>
      <c r="I80" s="68"/>
      <c r="J80" s="69">
        <f>H80*(1+I80)</f>
        <v>3.5674656257538219E-2</v>
      </c>
      <c r="K80" s="75">
        <v>3</v>
      </c>
      <c r="N80" s="181">
        <f t="shared" si="0"/>
        <v>0</v>
      </c>
      <c r="O80" s="182">
        <f t="shared" si="1"/>
        <v>0</v>
      </c>
      <c r="P80" s="182">
        <f t="shared" si="2"/>
        <v>0</v>
      </c>
      <c r="Q80" s="183">
        <f t="shared" si="3"/>
        <v>3.5674656257538219E-2</v>
      </c>
    </row>
    <row r="81" spans="1:17" x14ac:dyDescent="0.45">
      <c r="A81" s="74"/>
      <c r="B81" s="33" t="s">
        <v>77</v>
      </c>
      <c r="C81" s="33"/>
      <c r="D81" s="33"/>
      <c r="E81" s="33">
        <v>4.28</v>
      </c>
      <c r="F81" s="36" t="s">
        <v>1</v>
      </c>
      <c r="G81" s="70"/>
      <c r="H81" s="71"/>
      <c r="I81" s="68"/>
      <c r="J81" s="72"/>
      <c r="K81" s="75"/>
      <c r="N81" s="181">
        <f t="shared" si="0"/>
        <v>0</v>
      </c>
      <c r="O81" s="182">
        <f t="shared" si="1"/>
        <v>0</v>
      </c>
      <c r="P81" s="182">
        <f t="shared" si="2"/>
        <v>0</v>
      </c>
      <c r="Q81" s="183">
        <f t="shared" si="3"/>
        <v>0</v>
      </c>
    </row>
    <row r="82" spans="1:17" x14ac:dyDescent="0.45">
      <c r="A82" s="74"/>
      <c r="B82" s="36" t="s">
        <v>145</v>
      </c>
      <c r="C82" s="33"/>
      <c r="D82" s="33"/>
      <c r="E82" s="70">
        <f>E81*1.2*1.301</f>
        <v>6.6819359999999994</v>
      </c>
      <c r="F82" s="33" t="s">
        <v>1</v>
      </c>
      <c r="G82" s="228">
        <f>-E82</f>
        <v>-6.6819359999999994</v>
      </c>
      <c r="H82" s="71">
        <f>G82/G$52</f>
        <v>-3.4190443192035264E-2</v>
      </c>
      <c r="I82" s="68"/>
      <c r="J82" s="69">
        <f>H82*(1+I82)</f>
        <v>-3.4190443192035264E-2</v>
      </c>
      <c r="K82" s="75">
        <v>2</v>
      </c>
      <c r="N82" s="181">
        <f t="shared" si="0"/>
        <v>0</v>
      </c>
      <c r="O82" s="182">
        <f t="shared" si="1"/>
        <v>0</v>
      </c>
      <c r="P82" s="182">
        <f t="shared" si="2"/>
        <v>-3.4190443192035264E-2</v>
      </c>
      <c r="Q82" s="183">
        <f t="shared" si="3"/>
        <v>0</v>
      </c>
    </row>
    <row r="83" spans="1:17" x14ac:dyDescent="0.45">
      <c r="A83" s="74"/>
      <c r="B83" s="87" t="s">
        <v>78</v>
      </c>
      <c r="C83" s="87"/>
      <c r="D83" s="87"/>
      <c r="E83" s="88" t="s">
        <v>79</v>
      </c>
      <c r="F83" s="89" t="s">
        <v>79</v>
      </c>
      <c r="G83" s="229"/>
      <c r="H83" s="229"/>
      <c r="I83" s="90"/>
      <c r="J83" s="91"/>
      <c r="K83" s="75"/>
      <c r="N83" s="181">
        <f t="shared" si="0"/>
        <v>0</v>
      </c>
      <c r="O83" s="182">
        <f t="shared" si="1"/>
        <v>0</v>
      </c>
      <c r="P83" s="182">
        <f t="shared" si="2"/>
        <v>0</v>
      </c>
      <c r="Q83" s="183">
        <f t="shared" si="3"/>
        <v>0</v>
      </c>
    </row>
    <row r="84" spans="1:17" x14ac:dyDescent="0.45">
      <c r="A84" s="74"/>
      <c r="B84" s="87" t="s">
        <v>80</v>
      </c>
      <c r="C84" s="87"/>
      <c r="D84" s="87"/>
      <c r="E84" s="92"/>
      <c r="F84" s="89" t="s">
        <v>81</v>
      </c>
      <c r="G84" s="92"/>
      <c r="H84" s="93"/>
      <c r="I84" s="90"/>
      <c r="J84" s="91">
        <f>IF(E83=F83,0,-J82)</f>
        <v>0</v>
      </c>
      <c r="K84" s="75">
        <v>2</v>
      </c>
      <c r="N84" s="181">
        <f t="shared" si="0"/>
        <v>0</v>
      </c>
      <c r="O84" s="182">
        <f t="shared" si="1"/>
        <v>0</v>
      </c>
      <c r="P84" s="182">
        <f t="shared" si="2"/>
        <v>0</v>
      </c>
      <c r="Q84" s="183">
        <f t="shared" si="3"/>
        <v>0</v>
      </c>
    </row>
    <row r="85" spans="1:17" x14ac:dyDescent="0.45">
      <c r="A85" s="74"/>
      <c r="B85" s="87" t="s">
        <v>82</v>
      </c>
      <c r="C85" s="87"/>
      <c r="D85" s="87"/>
      <c r="E85" s="92"/>
      <c r="F85" s="87"/>
      <c r="G85" s="230">
        <f>IF(E83=F83,0,-E81)</f>
        <v>0</v>
      </c>
      <c r="H85" s="93">
        <f>G85/G$52</f>
        <v>0</v>
      </c>
      <c r="I85" s="68">
        <f>H$24</f>
        <v>0.29110000000000003</v>
      </c>
      <c r="J85" s="91">
        <f>H85*(1+I85)</f>
        <v>0</v>
      </c>
      <c r="K85" s="75">
        <v>0</v>
      </c>
      <c r="N85" s="181">
        <f t="shared" si="0"/>
        <v>0</v>
      </c>
      <c r="O85" s="182">
        <f t="shared" si="1"/>
        <v>0</v>
      </c>
      <c r="P85" s="182">
        <f t="shared" si="2"/>
        <v>0</v>
      </c>
      <c r="Q85" s="183">
        <f t="shared" si="3"/>
        <v>0</v>
      </c>
    </row>
    <row r="86" spans="1:17" x14ac:dyDescent="0.45">
      <c r="A86" s="74"/>
      <c r="B86" s="62" t="s">
        <v>83</v>
      </c>
      <c r="C86" s="33"/>
      <c r="D86" s="33"/>
      <c r="E86" s="33"/>
      <c r="F86" s="33"/>
      <c r="G86" s="70"/>
      <c r="H86" s="71"/>
      <c r="I86" s="68"/>
      <c r="J86" s="72"/>
      <c r="K86" s="75"/>
      <c r="N86" s="181">
        <f t="shared" si="0"/>
        <v>0</v>
      </c>
      <c r="O86" s="182">
        <f t="shared" si="1"/>
        <v>0</v>
      </c>
      <c r="P86" s="182">
        <f t="shared" si="2"/>
        <v>0</v>
      </c>
      <c r="Q86" s="183">
        <f t="shared" si="3"/>
        <v>0</v>
      </c>
    </row>
    <row r="87" spans="1:17" x14ac:dyDescent="0.45">
      <c r="A87" s="74"/>
      <c r="B87" s="26" t="s">
        <v>60</v>
      </c>
      <c r="C87" s="26"/>
      <c r="D87" s="26"/>
      <c r="E87" s="78">
        <f>G35</f>
        <v>260.89285714285711</v>
      </c>
      <c r="F87" s="26" t="s">
        <v>1</v>
      </c>
      <c r="G87" s="70"/>
      <c r="H87" s="71"/>
      <c r="I87" s="68"/>
      <c r="J87" s="72"/>
      <c r="K87" s="75"/>
      <c r="N87" s="181">
        <f t="shared" si="0"/>
        <v>0</v>
      </c>
      <c r="O87" s="182">
        <f t="shared" si="1"/>
        <v>0</v>
      </c>
      <c r="P87" s="182">
        <f t="shared" si="2"/>
        <v>0</v>
      </c>
      <c r="Q87" s="183">
        <f t="shared" si="3"/>
        <v>0</v>
      </c>
    </row>
    <row r="88" spans="1:17" x14ac:dyDescent="0.45">
      <c r="A88" s="74"/>
      <c r="B88" s="33" t="s">
        <v>84</v>
      </c>
      <c r="C88" s="33"/>
      <c r="D88" s="33"/>
      <c r="E88" s="70">
        <f>E87/5</f>
        <v>52.178571428571423</v>
      </c>
      <c r="F88" s="33" t="s">
        <v>75</v>
      </c>
      <c r="G88" s="70"/>
      <c r="H88" s="71"/>
      <c r="I88" s="68"/>
      <c r="J88" s="72"/>
      <c r="K88" s="75"/>
      <c r="N88" s="181">
        <f t="shared" si="0"/>
        <v>0</v>
      </c>
      <c r="O88" s="182">
        <f t="shared" si="1"/>
        <v>0</v>
      </c>
      <c r="P88" s="182">
        <f t="shared" si="2"/>
        <v>0</v>
      </c>
      <c r="Q88" s="183">
        <f t="shared" si="3"/>
        <v>0</v>
      </c>
    </row>
    <row r="89" spans="1:17" x14ac:dyDescent="0.45">
      <c r="A89" s="74"/>
      <c r="B89" s="33" t="s">
        <v>64</v>
      </c>
      <c r="C89" s="33"/>
      <c r="D89" s="33"/>
      <c r="E89" s="70">
        <v>1.5</v>
      </c>
      <c r="F89" s="71" t="s">
        <v>65</v>
      </c>
      <c r="G89" s="70"/>
      <c r="H89" s="71"/>
      <c r="I89" s="68"/>
      <c r="J89" s="72"/>
      <c r="K89" s="75"/>
      <c r="N89" s="181">
        <f t="shared" si="0"/>
        <v>0</v>
      </c>
      <c r="O89" s="182">
        <f t="shared" si="1"/>
        <v>0</v>
      </c>
      <c r="P89" s="182">
        <f t="shared" si="2"/>
        <v>0</v>
      </c>
      <c r="Q89" s="183">
        <f t="shared" si="3"/>
        <v>0</v>
      </c>
    </row>
    <row r="90" spans="1:17" x14ac:dyDescent="0.45">
      <c r="A90" s="74"/>
      <c r="B90" s="26" t="s">
        <v>66</v>
      </c>
      <c r="C90" s="26"/>
      <c r="D90" s="26"/>
      <c r="E90" s="78">
        <v>1.2</v>
      </c>
      <c r="F90" s="80"/>
      <c r="G90" s="70"/>
      <c r="H90" s="71"/>
      <c r="I90" s="68"/>
      <c r="J90" s="72"/>
      <c r="K90" s="75"/>
      <c r="N90" s="181">
        <f t="shared" si="0"/>
        <v>0</v>
      </c>
      <c r="O90" s="182">
        <f t="shared" si="1"/>
        <v>0</v>
      </c>
      <c r="P90" s="182">
        <f t="shared" si="2"/>
        <v>0</v>
      </c>
      <c r="Q90" s="183">
        <f t="shared" si="3"/>
        <v>0</v>
      </c>
    </row>
    <row r="91" spans="1:17" x14ac:dyDescent="0.45">
      <c r="A91" s="74"/>
      <c r="B91" s="36" t="s">
        <v>67</v>
      </c>
      <c r="C91" s="33"/>
      <c r="D91" s="33"/>
      <c r="E91" s="70">
        <f>E88*E89*E90</f>
        <v>93.921428571428564</v>
      </c>
      <c r="F91" s="71" t="s">
        <v>65</v>
      </c>
      <c r="G91" s="70"/>
      <c r="H91" s="71"/>
      <c r="I91" s="68"/>
      <c r="J91" s="72"/>
      <c r="K91" s="75"/>
      <c r="N91" s="181">
        <f t="shared" si="0"/>
        <v>0</v>
      </c>
      <c r="O91" s="182">
        <f t="shared" si="1"/>
        <v>0</v>
      </c>
      <c r="P91" s="182">
        <f t="shared" si="2"/>
        <v>0</v>
      </c>
      <c r="Q91" s="183">
        <f t="shared" si="3"/>
        <v>0</v>
      </c>
    </row>
    <row r="92" spans="1:17" x14ac:dyDescent="0.45">
      <c r="A92" s="74"/>
      <c r="B92" s="33" t="s">
        <v>76</v>
      </c>
      <c r="C92" s="33"/>
      <c r="D92" s="33"/>
      <c r="E92" s="70">
        <f>E91/7.8</f>
        <v>12.04120879120879</v>
      </c>
      <c r="F92" s="71" t="s">
        <v>1</v>
      </c>
      <c r="G92" s="81">
        <f>E92</f>
        <v>12.04120879120879</v>
      </c>
      <c r="H92" s="71">
        <f>G92/G$52</f>
        <v>6.1613021306887679E-2</v>
      </c>
      <c r="I92" s="68"/>
      <c r="J92" s="69">
        <f>H92*(1+I92)</f>
        <v>6.1613021306887679E-2</v>
      </c>
      <c r="K92" s="75">
        <v>3</v>
      </c>
      <c r="N92" s="181">
        <f t="shared" si="0"/>
        <v>0</v>
      </c>
      <c r="O92" s="182">
        <f t="shared" si="1"/>
        <v>0</v>
      </c>
      <c r="P92" s="182">
        <f t="shared" si="2"/>
        <v>0</v>
      </c>
      <c r="Q92" s="183">
        <f t="shared" si="3"/>
        <v>6.1613021306887679E-2</v>
      </c>
    </row>
    <row r="93" spans="1:17" x14ac:dyDescent="0.45">
      <c r="A93" s="74"/>
      <c r="B93" s="62" t="s">
        <v>85</v>
      </c>
      <c r="C93" s="77"/>
      <c r="D93" s="77"/>
      <c r="E93" s="77"/>
      <c r="F93" s="77"/>
      <c r="G93" s="77"/>
      <c r="H93" s="77"/>
      <c r="I93" s="68"/>
      <c r="J93" s="72"/>
      <c r="K93" s="75"/>
      <c r="N93" s="181">
        <f t="shared" si="0"/>
        <v>0</v>
      </c>
      <c r="O93" s="182">
        <f t="shared" si="1"/>
        <v>0</v>
      </c>
      <c r="P93" s="182">
        <f t="shared" si="2"/>
        <v>0</v>
      </c>
      <c r="Q93" s="183">
        <f t="shared" si="3"/>
        <v>0</v>
      </c>
    </row>
    <row r="94" spans="1:17" x14ac:dyDescent="0.45">
      <c r="A94" s="74"/>
      <c r="B94" s="33" t="s">
        <v>146</v>
      </c>
      <c r="C94" s="33"/>
      <c r="D94" s="33"/>
      <c r="E94" s="70">
        <f>E76-8/12*H39/5</f>
        <v>31.426666666666666</v>
      </c>
      <c r="F94" s="33" t="s">
        <v>75</v>
      </c>
      <c r="G94" s="70"/>
      <c r="H94" s="71"/>
      <c r="I94" s="68"/>
      <c r="J94" s="72"/>
      <c r="K94" s="75"/>
      <c r="N94" s="181">
        <f t="shared" si="0"/>
        <v>0</v>
      </c>
      <c r="O94" s="182">
        <f t="shared" si="1"/>
        <v>0</v>
      </c>
      <c r="P94" s="182">
        <f t="shared" si="2"/>
        <v>0</v>
      </c>
      <c r="Q94" s="183">
        <f t="shared" si="3"/>
        <v>0</v>
      </c>
    </row>
    <row r="95" spans="1:17" x14ac:dyDescent="0.45">
      <c r="A95" s="74"/>
      <c r="B95" s="95" t="s">
        <v>148</v>
      </c>
      <c r="C95" s="26"/>
      <c r="D95" s="26"/>
      <c r="E95" s="78">
        <v>1.5</v>
      </c>
      <c r="F95" s="80" t="s">
        <v>65</v>
      </c>
      <c r="G95" s="70"/>
      <c r="H95" s="71"/>
      <c r="I95" s="68"/>
      <c r="J95" s="72"/>
      <c r="K95" s="75"/>
      <c r="N95" s="181">
        <f t="shared" si="0"/>
        <v>0</v>
      </c>
      <c r="O95" s="182">
        <f t="shared" si="1"/>
        <v>0</v>
      </c>
      <c r="P95" s="182">
        <f t="shared" si="2"/>
        <v>0</v>
      </c>
      <c r="Q95" s="183">
        <f t="shared" si="3"/>
        <v>0</v>
      </c>
    </row>
    <row r="96" spans="1:17" x14ac:dyDescent="0.45">
      <c r="A96" s="74"/>
      <c r="B96" s="36" t="s">
        <v>150</v>
      </c>
      <c r="C96" s="33"/>
      <c r="D96" s="33"/>
      <c r="E96" s="70">
        <f>E94*E95</f>
        <v>47.14</v>
      </c>
      <c r="F96" s="71" t="s">
        <v>65</v>
      </c>
      <c r="G96" s="70"/>
      <c r="H96" s="71"/>
      <c r="I96" s="68"/>
      <c r="J96" s="72"/>
      <c r="K96" s="75"/>
      <c r="N96" s="181">
        <f t="shared" si="0"/>
        <v>0</v>
      </c>
      <c r="O96" s="182">
        <f t="shared" si="1"/>
        <v>0</v>
      </c>
      <c r="P96" s="182">
        <f t="shared" si="2"/>
        <v>0</v>
      </c>
      <c r="Q96" s="183">
        <f t="shared" si="3"/>
        <v>0</v>
      </c>
    </row>
    <row r="97" spans="1:17" x14ac:dyDescent="0.45">
      <c r="A97" s="74"/>
      <c r="B97" s="33" t="s">
        <v>147</v>
      </c>
      <c r="C97" s="33"/>
      <c r="D97" s="33"/>
      <c r="E97" s="70">
        <f>E65-E94</f>
        <v>15.601904761904759</v>
      </c>
      <c r="F97" s="33" t="s">
        <v>75</v>
      </c>
      <c r="G97" s="70"/>
      <c r="H97" s="71"/>
      <c r="I97" s="68"/>
      <c r="J97" s="72"/>
      <c r="K97" s="75"/>
      <c r="N97" s="181">
        <f t="shared" si="0"/>
        <v>0</v>
      </c>
      <c r="O97" s="182">
        <f t="shared" si="1"/>
        <v>0</v>
      </c>
      <c r="P97" s="182">
        <f t="shared" si="2"/>
        <v>0</v>
      </c>
      <c r="Q97" s="183">
        <f t="shared" si="3"/>
        <v>0</v>
      </c>
    </row>
    <row r="98" spans="1:17" x14ac:dyDescent="0.45">
      <c r="A98" s="74"/>
      <c r="B98" s="26" t="s">
        <v>149</v>
      </c>
      <c r="C98" s="26"/>
      <c r="D98" s="26"/>
      <c r="E98" s="78">
        <v>0.4</v>
      </c>
      <c r="F98" s="80" t="s">
        <v>65</v>
      </c>
      <c r="G98" s="70"/>
      <c r="H98" s="71"/>
      <c r="I98" s="68"/>
      <c r="J98" s="72"/>
      <c r="K98" s="75"/>
      <c r="N98" s="181">
        <f t="shared" si="0"/>
        <v>0</v>
      </c>
      <c r="O98" s="182">
        <f t="shared" si="1"/>
        <v>0</v>
      </c>
      <c r="P98" s="182">
        <f t="shared" si="2"/>
        <v>0</v>
      </c>
      <c r="Q98" s="183">
        <f t="shared" si="3"/>
        <v>0</v>
      </c>
    </row>
    <row r="99" spans="1:17" x14ac:dyDescent="0.45">
      <c r="A99" s="74"/>
      <c r="B99" s="36" t="s">
        <v>150</v>
      </c>
      <c r="C99" s="33"/>
      <c r="D99" s="33"/>
      <c r="E99" s="70">
        <f>E97*E98</f>
        <v>6.2407619047619036</v>
      </c>
      <c r="F99" s="71" t="s">
        <v>65</v>
      </c>
      <c r="G99" s="70"/>
      <c r="H99" s="71"/>
      <c r="I99" s="68"/>
      <c r="J99" s="72"/>
      <c r="K99" s="75"/>
      <c r="N99" s="181">
        <f t="shared" si="0"/>
        <v>0</v>
      </c>
      <c r="O99" s="182">
        <f t="shared" si="1"/>
        <v>0</v>
      </c>
      <c r="P99" s="182">
        <f t="shared" si="2"/>
        <v>0</v>
      </c>
      <c r="Q99" s="183">
        <f t="shared" si="3"/>
        <v>0</v>
      </c>
    </row>
    <row r="100" spans="1:17" x14ac:dyDescent="0.45">
      <c r="A100" s="74"/>
      <c r="B100" s="36" t="s">
        <v>67</v>
      </c>
      <c r="C100" s="33"/>
      <c r="D100" s="33"/>
      <c r="E100" s="70">
        <f>E99+E96</f>
        <v>53.380761904761904</v>
      </c>
      <c r="F100" s="71" t="s">
        <v>65</v>
      </c>
      <c r="G100" s="70"/>
      <c r="H100" s="71"/>
      <c r="I100" s="68"/>
      <c r="J100" s="72"/>
      <c r="K100" s="75"/>
      <c r="N100" s="181">
        <f t="shared" si="0"/>
        <v>0</v>
      </c>
      <c r="O100" s="182">
        <f t="shared" si="1"/>
        <v>0</v>
      </c>
      <c r="P100" s="182">
        <f t="shared" si="2"/>
        <v>0</v>
      </c>
      <c r="Q100" s="183">
        <f t="shared" si="3"/>
        <v>0</v>
      </c>
    </row>
    <row r="101" spans="1:17" x14ac:dyDescent="0.45">
      <c r="A101" s="25"/>
      <c r="B101" s="26" t="s">
        <v>76</v>
      </c>
      <c r="C101" s="26"/>
      <c r="D101" s="26"/>
      <c r="E101" s="78">
        <f>E100/7.8</f>
        <v>6.8436874236874239</v>
      </c>
      <c r="F101" s="80" t="s">
        <v>1</v>
      </c>
      <c r="G101" s="231">
        <f>E101</f>
        <v>6.8436874236874239</v>
      </c>
      <c r="H101" s="80">
        <f>G101/G$52</f>
        <v>3.5018100455261929E-2</v>
      </c>
      <c r="I101" s="221"/>
      <c r="J101" s="232">
        <f>H101*(1+I101)</f>
        <v>3.5018100455261929E-2</v>
      </c>
      <c r="K101" s="105">
        <v>3</v>
      </c>
      <c r="N101" s="181">
        <f t="shared" si="0"/>
        <v>0</v>
      </c>
      <c r="O101" s="182">
        <f t="shared" si="1"/>
        <v>0</v>
      </c>
      <c r="P101" s="182">
        <f t="shared" si="2"/>
        <v>0</v>
      </c>
      <c r="Q101" s="183">
        <f t="shared" si="3"/>
        <v>3.5018100455261929E-2</v>
      </c>
    </row>
    <row r="102" spans="1:17" s="94" customFormat="1" x14ac:dyDescent="0.45">
      <c r="A102" s="30" t="s">
        <v>86</v>
      </c>
      <c r="B102" s="54"/>
      <c r="C102" s="54"/>
      <c r="D102" s="54"/>
      <c r="E102" s="54"/>
      <c r="F102" s="54"/>
      <c r="G102" s="54"/>
      <c r="H102" s="54"/>
      <c r="I102" s="233"/>
      <c r="J102" s="234"/>
      <c r="K102" s="235"/>
      <c r="N102" s="181">
        <f t="shared" si="0"/>
        <v>0</v>
      </c>
      <c r="O102" s="182">
        <f t="shared" si="1"/>
        <v>0</v>
      </c>
      <c r="P102" s="182">
        <f t="shared" si="2"/>
        <v>0</v>
      </c>
      <c r="Q102" s="183">
        <f t="shared" si="3"/>
        <v>0</v>
      </c>
    </row>
    <row r="103" spans="1:17" x14ac:dyDescent="0.45">
      <c r="A103" s="74"/>
      <c r="B103" s="95" t="s">
        <v>87</v>
      </c>
      <c r="C103" s="26"/>
      <c r="D103" s="26"/>
      <c r="E103" s="78">
        <f>G35</f>
        <v>260.89285714285711</v>
      </c>
      <c r="F103" s="26" t="s">
        <v>1</v>
      </c>
      <c r="G103" s="70"/>
      <c r="H103" s="71"/>
      <c r="I103" s="68"/>
      <c r="J103" s="72"/>
      <c r="K103" s="75"/>
      <c r="N103" s="181">
        <f t="shared" si="0"/>
        <v>0</v>
      </c>
      <c r="O103" s="182">
        <f t="shared" si="1"/>
        <v>0</v>
      </c>
      <c r="P103" s="182">
        <f t="shared" si="2"/>
        <v>0</v>
      </c>
      <c r="Q103" s="183">
        <f t="shared" si="3"/>
        <v>0</v>
      </c>
    </row>
    <row r="104" spans="1:17" x14ac:dyDescent="0.45">
      <c r="A104" s="74"/>
      <c r="B104" s="33" t="s">
        <v>84</v>
      </c>
      <c r="C104" s="33"/>
      <c r="D104" s="33"/>
      <c r="E104" s="70">
        <f>E103/5</f>
        <v>52.178571428571423</v>
      </c>
      <c r="F104" s="33" t="s">
        <v>75</v>
      </c>
      <c r="G104" s="70"/>
      <c r="H104" s="71"/>
      <c r="I104" s="68"/>
      <c r="J104" s="72"/>
      <c r="K104" s="75"/>
      <c r="N104" s="181">
        <f t="shared" si="0"/>
        <v>0</v>
      </c>
      <c r="O104" s="182">
        <f t="shared" si="1"/>
        <v>0</v>
      </c>
      <c r="P104" s="182">
        <f t="shared" si="2"/>
        <v>0</v>
      </c>
      <c r="Q104" s="183">
        <f t="shared" si="3"/>
        <v>0</v>
      </c>
    </row>
    <row r="105" spans="1:17" x14ac:dyDescent="0.45">
      <c r="A105" s="74"/>
      <c r="B105" s="33" t="s">
        <v>88</v>
      </c>
      <c r="C105" s="33"/>
      <c r="D105" s="33"/>
      <c r="E105" s="70">
        <v>3.41</v>
      </c>
      <c r="F105" s="71" t="s">
        <v>65</v>
      </c>
      <c r="G105" s="70"/>
      <c r="H105" s="71"/>
      <c r="I105" s="68"/>
      <c r="J105" s="72"/>
      <c r="K105" s="75"/>
      <c r="N105" s="181">
        <f t="shared" si="0"/>
        <v>0</v>
      </c>
      <c r="O105" s="182">
        <f t="shared" si="1"/>
        <v>0</v>
      </c>
      <c r="P105" s="182">
        <f t="shared" si="2"/>
        <v>0</v>
      </c>
      <c r="Q105" s="183">
        <f t="shared" si="3"/>
        <v>0</v>
      </c>
    </row>
    <row r="106" spans="1:17" x14ac:dyDescent="0.45">
      <c r="A106" s="74"/>
      <c r="B106" s="26" t="s">
        <v>66</v>
      </c>
      <c r="C106" s="26"/>
      <c r="D106" s="26"/>
      <c r="E106" s="78">
        <v>1.2</v>
      </c>
      <c r="F106" s="80"/>
      <c r="G106" s="70"/>
      <c r="H106" s="71"/>
      <c r="I106" s="68"/>
      <c r="J106" s="72"/>
      <c r="K106" s="75"/>
      <c r="N106" s="181">
        <f t="shared" si="0"/>
        <v>0</v>
      </c>
      <c r="O106" s="182">
        <f t="shared" si="1"/>
        <v>0</v>
      </c>
      <c r="P106" s="182">
        <f t="shared" si="2"/>
        <v>0</v>
      </c>
      <c r="Q106" s="183">
        <f t="shared" si="3"/>
        <v>0</v>
      </c>
    </row>
    <row r="107" spans="1:17" x14ac:dyDescent="0.45">
      <c r="A107" s="74"/>
      <c r="B107" s="36" t="s">
        <v>89</v>
      </c>
      <c r="C107" s="33"/>
      <c r="D107" s="33"/>
      <c r="E107" s="70">
        <f>E104*E105*E106</f>
        <v>213.51471428571429</v>
      </c>
      <c r="F107" s="71" t="s">
        <v>65</v>
      </c>
      <c r="G107" s="70"/>
      <c r="H107" s="71"/>
      <c r="I107" s="68"/>
      <c r="J107" s="72"/>
      <c r="K107" s="75"/>
      <c r="N107" s="181">
        <f t="shared" si="0"/>
        <v>0</v>
      </c>
      <c r="O107" s="182">
        <f t="shared" si="1"/>
        <v>0</v>
      </c>
      <c r="P107" s="182">
        <f t="shared" si="2"/>
        <v>0</v>
      </c>
      <c r="Q107" s="183">
        <f t="shared" si="3"/>
        <v>0</v>
      </c>
    </row>
    <row r="108" spans="1:17" x14ac:dyDescent="0.45">
      <c r="A108" s="74"/>
      <c r="B108" s="33" t="s">
        <v>76</v>
      </c>
      <c r="C108" s="33"/>
      <c r="D108" s="33"/>
      <c r="E108" s="70">
        <f>E107/7.8</f>
        <v>27.373681318681321</v>
      </c>
      <c r="F108" s="71" t="s">
        <v>1</v>
      </c>
      <c r="G108" s="81">
        <f>E108</f>
        <v>27.373681318681321</v>
      </c>
      <c r="H108" s="71">
        <f>G108/G$52</f>
        <v>0.14006693510432466</v>
      </c>
      <c r="I108" s="68">
        <f>H$29</f>
        <v>0.28610000000000002</v>
      </c>
      <c r="J108" s="69">
        <f>H108*(1+I108)</f>
        <v>0.18014008523767194</v>
      </c>
      <c r="K108" s="75">
        <v>2</v>
      </c>
      <c r="N108" s="181">
        <f t="shared" si="0"/>
        <v>0</v>
      </c>
      <c r="O108" s="182">
        <f t="shared" si="1"/>
        <v>0</v>
      </c>
      <c r="P108" s="182">
        <f t="shared" si="2"/>
        <v>0.18014008523767194</v>
      </c>
      <c r="Q108" s="183">
        <f t="shared" si="3"/>
        <v>0</v>
      </c>
    </row>
    <row r="109" spans="1:17" x14ac:dyDescent="0.45">
      <c r="A109" s="73" t="s">
        <v>90</v>
      </c>
      <c r="B109" s="77"/>
      <c r="C109" s="77"/>
      <c r="D109" s="77"/>
      <c r="E109" s="77"/>
      <c r="F109" s="77"/>
      <c r="G109" s="77"/>
      <c r="H109" s="77"/>
      <c r="I109" s="68"/>
      <c r="J109" s="72"/>
      <c r="K109" s="75"/>
      <c r="N109" s="181">
        <f t="shared" si="0"/>
        <v>0</v>
      </c>
      <c r="O109" s="182">
        <f t="shared" si="1"/>
        <v>0</v>
      </c>
      <c r="P109" s="182">
        <f t="shared" si="2"/>
        <v>0</v>
      </c>
      <c r="Q109" s="183">
        <f t="shared" si="3"/>
        <v>0</v>
      </c>
    </row>
    <row r="110" spans="1:17" x14ac:dyDescent="0.45">
      <c r="A110" s="74"/>
      <c r="B110" s="61" t="s">
        <v>113</v>
      </c>
      <c r="C110" s="77"/>
      <c r="D110" s="77"/>
      <c r="E110" s="77"/>
      <c r="F110" s="77"/>
      <c r="G110" s="77"/>
      <c r="H110" s="77"/>
      <c r="I110" s="68"/>
      <c r="J110" s="72"/>
      <c r="K110" s="75"/>
      <c r="N110" s="181">
        <f t="shared" si="0"/>
        <v>0</v>
      </c>
      <c r="O110" s="182">
        <f t="shared" si="1"/>
        <v>0</v>
      </c>
      <c r="P110" s="182">
        <f t="shared" si="2"/>
        <v>0</v>
      </c>
      <c r="Q110" s="183">
        <f t="shared" si="3"/>
        <v>0</v>
      </c>
    </row>
    <row r="111" spans="1:17" x14ac:dyDescent="0.45">
      <c r="A111" s="74"/>
      <c r="B111" s="33" t="s">
        <v>60</v>
      </c>
      <c r="C111" s="33"/>
      <c r="D111" s="33"/>
      <c r="E111" s="70">
        <f>G35</f>
        <v>260.89285714285711</v>
      </c>
      <c r="F111" s="33" t="s">
        <v>1</v>
      </c>
      <c r="G111" s="77"/>
      <c r="H111" s="77"/>
      <c r="I111" s="68"/>
      <c r="J111" s="72"/>
      <c r="K111" s="75"/>
      <c r="N111" s="181">
        <f t="shared" si="0"/>
        <v>0</v>
      </c>
      <c r="O111" s="182">
        <f t="shared" si="1"/>
        <v>0</v>
      </c>
      <c r="P111" s="182">
        <f t="shared" si="2"/>
        <v>0</v>
      </c>
      <c r="Q111" s="183">
        <f t="shared" si="3"/>
        <v>0</v>
      </c>
    </row>
    <row r="112" spans="1:17" x14ac:dyDescent="0.45">
      <c r="A112" s="74"/>
      <c r="B112" s="33" t="s">
        <v>84</v>
      </c>
      <c r="C112" s="33"/>
      <c r="D112" s="33"/>
      <c r="E112" s="70">
        <f>E111/5</f>
        <v>52.178571428571423</v>
      </c>
      <c r="F112" s="33" t="s">
        <v>75</v>
      </c>
      <c r="G112" s="77"/>
      <c r="H112" s="77"/>
      <c r="I112" s="68"/>
      <c r="J112" s="72"/>
      <c r="K112" s="75"/>
      <c r="N112" s="181">
        <f t="shared" si="0"/>
        <v>0</v>
      </c>
      <c r="O112" s="182">
        <f t="shared" si="1"/>
        <v>0</v>
      </c>
      <c r="P112" s="182">
        <f t="shared" si="2"/>
        <v>0</v>
      </c>
      <c r="Q112" s="183">
        <f t="shared" si="3"/>
        <v>0</v>
      </c>
    </row>
    <row r="113" spans="1:17" x14ac:dyDescent="0.45">
      <c r="A113" s="74"/>
      <c r="B113" s="36" t="s">
        <v>91</v>
      </c>
      <c r="C113" s="33"/>
      <c r="D113" s="96">
        <v>1</v>
      </c>
      <c r="E113" s="70">
        <v>0.42</v>
      </c>
      <c r="F113" s="71" t="s">
        <v>65</v>
      </c>
      <c r="G113" s="77"/>
      <c r="H113" s="77"/>
      <c r="I113" s="68"/>
      <c r="J113" s="72"/>
      <c r="K113" s="75"/>
      <c r="N113" s="181">
        <f t="shared" si="0"/>
        <v>0</v>
      </c>
      <c r="O113" s="182">
        <f t="shared" si="1"/>
        <v>0</v>
      </c>
      <c r="P113" s="182">
        <f t="shared" si="2"/>
        <v>0</v>
      </c>
      <c r="Q113" s="183">
        <f t="shared" si="3"/>
        <v>0</v>
      </c>
    </row>
    <row r="114" spans="1:17" x14ac:dyDescent="0.45">
      <c r="A114" s="74"/>
      <c r="B114" s="95" t="s">
        <v>92</v>
      </c>
      <c r="C114" s="26"/>
      <c r="D114" s="97">
        <f>1-D113</f>
        <v>0</v>
      </c>
      <c r="E114" s="78">
        <v>0.25</v>
      </c>
      <c r="F114" s="80" t="s">
        <v>65</v>
      </c>
      <c r="G114" s="77"/>
      <c r="H114" s="77"/>
      <c r="I114" s="68"/>
      <c r="J114" s="72"/>
      <c r="K114" s="75"/>
      <c r="N114" s="181">
        <f t="shared" si="0"/>
        <v>0</v>
      </c>
      <c r="O114" s="182">
        <f t="shared" si="1"/>
        <v>0</v>
      </c>
      <c r="P114" s="182">
        <f t="shared" si="2"/>
        <v>0</v>
      </c>
      <c r="Q114" s="183">
        <f t="shared" si="3"/>
        <v>0</v>
      </c>
    </row>
    <row r="115" spans="1:17" x14ac:dyDescent="0.45">
      <c r="A115" s="74"/>
      <c r="B115" s="36" t="s">
        <v>93</v>
      </c>
      <c r="C115" s="33"/>
      <c r="D115" s="33"/>
      <c r="E115" s="70">
        <f>E112*D113*E113+E112*D114*E114</f>
        <v>21.914999999999996</v>
      </c>
      <c r="F115" s="71" t="s">
        <v>65</v>
      </c>
      <c r="G115" s="77"/>
      <c r="H115" s="77"/>
      <c r="I115" s="68"/>
      <c r="J115" s="72"/>
      <c r="K115" s="75"/>
      <c r="N115" s="181">
        <f t="shared" si="0"/>
        <v>0</v>
      </c>
      <c r="O115" s="182">
        <f t="shared" si="1"/>
        <v>0</v>
      </c>
      <c r="P115" s="182">
        <f t="shared" si="2"/>
        <v>0</v>
      </c>
      <c r="Q115" s="183">
        <f t="shared" si="3"/>
        <v>0</v>
      </c>
    </row>
    <row r="116" spans="1:17" x14ac:dyDescent="0.45">
      <c r="A116" s="74"/>
      <c r="B116" s="33" t="s">
        <v>76</v>
      </c>
      <c r="C116" s="33"/>
      <c r="D116" s="33"/>
      <c r="E116" s="70">
        <f>E115/7.8</f>
        <v>2.809615384615384</v>
      </c>
      <c r="F116" s="71" t="s">
        <v>1</v>
      </c>
      <c r="G116" s="81">
        <f>E116</f>
        <v>2.809615384615384</v>
      </c>
      <c r="H116" s="71">
        <f>G116/G$52</f>
        <v>1.4376371638273789E-2</v>
      </c>
      <c r="I116" s="68"/>
      <c r="J116" s="69">
        <f>H116*(1+I116)</f>
        <v>1.4376371638273789E-2</v>
      </c>
      <c r="K116" s="75">
        <v>3</v>
      </c>
      <c r="N116" s="181">
        <f t="shared" si="0"/>
        <v>0</v>
      </c>
      <c r="O116" s="182">
        <f t="shared" si="1"/>
        <v>0</v>
      </c>
      <c r="P116" s="182">
        <f t="shared" si="2"/>
        <v>0</v>
      </c>
      <c r="Q116" s="183">
        <f t="shared" si="3"/>
        <v>1.4376371638273789E-2</v>
      </c>
    </row>
    <row r="117" spans="1:17" ht="14.65" thickBot="1" x14ac:dyDescent="0.5">
      <c r="A117" s="98"/>
      <c r="B117" s="99" t="s">
        <v>94</v>
      </c>
      <c r="C117" s="100"/>
      <c r="D117" s="100"/>
      <c r="E117" s="100"/>
      <c r="F117" s="100"/>
      <c r="G117" s="100"/>
      <c r="H117" s="100"/>
      <c r="I117" s="101"/>
      <c r="J117" s="167">
        <v>0.01</v>
      </c>
      <c r="K117" s="213">
        <v>0</v>
      </c>
      <c r="N117" s="181">
        <f t="shared" si="0"/>
        <v>0.01</v>
      </c>
      <c r="O117" s="182">
        <f t="shared" si="1"/>
        <v>0</v>
      </c>
      <c r="P117" s="182">
        <f t="shared" si="2"/>
        <v>0</v>
      </c>
      <c r="Q117" s="183">
        <f t="shared" si="3"/>
        <v>0</v>
      </c>
    </row>
    <row r="118" spans="1:17" x14ac:dyDescent="0.45">
      <c r="A118" s="74" t="s">
        <v>95</v>
      </c>
      <c r="B118" s="77"/>
      <c r="C118" s="77"/>
      <c r="D118" s="77"/>
      <c r="E118" s="77"/>
      <c r="F118" s="77"/>
      <c r="G118" s="77"/>
      <c r="H118" s="77"/>
      <c r="I118" s="68"/>
      <c r="J118" s="69">
        <f>SUM(J52:J117)</f>
        <v>2.2378386268589305</v>
      </c>
      <c r="K118" s="75"/>
      <c r="N118" s="184">
        <f>SUM(N55:N117)</f>
        <v>0.23005788396453303</v>
      </c>
      <c r="O118" s="185">
        <f>SUM(O55:O117)</f>
        <v>0</v>
      </c>
      <c r="P118" s="185">
        <f>SUM(P55:P117)</f>
        <v>0.14594964204563668</v>
      </c>
      <c r="Q118" s="186">
        <f>SUM(Q55:Q117)</f>
        <v>0.57073110084876078</v>
      </c>
    </row>
    <row r="119" spans="1:17" x14ac:dyDescent="0.45">
      <c r="A119" s="74" t="s">
        <v>96</v>
      </c>
      <c r="B119" s="77"/>
      <c r="C119" s="77"/>
      <c r="D119" s="77"/>
      <c r="E119" s="77"/>
      <c r="F119" s="77"/>
      <c r="G119" s="77"/>
      <c r="H119" s="77"/>
      <c r="I119" s="68"/>
      <c r="J119" s="69">
        <f>-100%</f>
        <v>-1</v>
      </c>
      <c r="K119" s="75"/>
    </row>
    <row r="120" spans="1:17" ht="14.65" thickBot="1" x14ac:dyDescent="0.5">
      <c r="A120" s="74" t="s">
        <v>97</v>
      </c>
      <c r="B120" s="100"/>
      <c r="C120" s="100"/>
      <c r="D120" s="100"/>
      <c r="E120" s="100"/>
      <c r="F120" s="100"/>
      <c r="G120" s="100"/>
      <c r="H120" s="100"/>
      <c r="I120" s="101"/>
      <c r="J120" s="102">
        <f>-H24</f>
        <v>-0.29110000000000003</v>
      </c>
      <c r="K120" s="75"/>
    </row>
    <row r="121" spans="1:17" x14ac:dyDescent="0.45">
      <c r="A121" s="19" t="s">
        <v>153</v>
      </c>
      <c r="B121" s="16"/>
      <c r="C121" s="16"/>
      <c r="D121" s="16"/>
      <c r="E121" s="16"/>
      <c r="F121" s="16"/>
      <c r="G121" s="16"/>
      <c r="H121" s="16"/>
      <c r="I121" s="103"/>
      <c r="J121" s="104">
        <f>SUM(J118:J120)</f>
        <v>0.94673862685893051</v>
      </c>
      <c r="K121" s="105"/>
    </row>
    <row r="122" spans="1:17" x14ac:dyDescent="0.45">
      <c r="A122" s="336"/>
      <c r="B122" s="336"/>
      <c r="C122" s="336"/>
      <c r="D122" s="336"/>
      <c r="E122" s="336"/>
      <c r="F122" s="336"/>
      <c r="G122" s="336"/>
      <c r="H122" s="336"/>
      <c r="I122" s="336"/>
      <c r="J122" s="336"/>
    </row>
    <row r="123" spans="1:17" x14ac:dyDescent="0.45">
      <c r="A123" s="361" t="s">
        <v>98</v>
      </c>
      <c r="B123" s="362"/>
      <c r="C123" s="362"/>
      <c r="D123" s="362"/>
      <c r="E123" s="362"/>
      <c r="F123" s="362"/>
      <c r="G123" s="362"/>
      <c r="H123" s="362"/>
      <c r="I123" s="362"/>
      <c r="J123" s="363"/>
    </row>
    <row r="124" spans="1:17" x14ac:dyDescent="0.45">
      <c r="A124" s="364" t="s">
        <v>99</v>
      </c>
      <c r="B124" s="365"/>
      <c r="C124" s="365"/>
      <c r="D124" s="365"/>
      <c r="E124" s="365"/>
      <c r="F124" s="365"/>
      <c r="G124" s="365"/>
      <c r="H124" s="366"/>
      <c r="I124" s="331" t="s">
        <v>100</v>
      </c>
      <c r="J124" s="331" t="s">
        <v>101</v>
      </c>
    </row>
    <row r="125" spans="1:17" s="107" customFormat="1" ht="14.65" thickBot="1" x14ac:dyDescent="0.5">
      <c r="A125" s="367"/>
      <c r="B125" s="368"/>
      <c r="C125" s="368"/>
      <c r="D125" s="368"/>
      <c r="E125" s="368"/>
      <c r="F125" s="368"/>
      <c r="G125" s="368"/>
      <c r="H125" s="369"/>
      <c r="I125" s="332"/>
      <c r="J125" s="332"/>
      <c r="L125" s="11"/>
    </row>
    <row r="126" spans="1:17" s="107" customFormat="1" x14ac:dyDescent="0.45">
      <c r="A126" s="108" t="s">
        <v>152</v>
      </c>
      <c r="B126" s="106"/>
      <c r="C126" s="106"/>
      <c r="D126" s="106"/>
      <c r="E126" s="106"/>
      <c r="F126" s="106"/>
      <c r="G126" s="106"/>
      <c r="H126" s="106"/>
      <c r="I126" s="109" t="s">
        <v>102</v>
      </c>
      <c r="J126" s="110">
        <f>N118</f>
        <v>0.23005788396453303</v>
      </c>
      <c r="L126" s="11"/>
    </row>
    <row r="127" spans="1:17" s="107" customFormat="1" x14ac:dyDescent="0.45">
      <c r="A127" s="108" t="s">
        <v>103</v>
      </c>
      <c r="B127" s="106"/>
      <c r="C127" s="106"/>
      <c r="D127" s="106"/>
      <c r="E127" s="106"/>
      <c r="F127" s="106"/>
      <c r="G127" s="106"/>
      <c r="H127" s="106"/>
      <c r="I127" s="109" t="s">
        <v>104</v>
      </c>
      <c r="J127" s="110">
        <f>O118</f>
        <v>0</v>
      </c>
      <c r="L127" s="11"/>
    </row>
    <row r="128" spans="1:17" s="107" customFormat="1" x14ac:dyDescent="0.45">
      <c r="A128" s="108" t="s">
        <v>105</v>
      </c>
      <c r="B128" s="106"/>
      <c r="C128" s="106"/>
      <c r="D128" s="106"/>
      <c r="E128" s="106"/>
      <c r="F128" s="106"/>
      <c r="G128" s="106"/>
      <c r="H128" s="106"/>
      <c r="I128" s="109" t="s">
        <v>106</v>
      </c>
      <c r="J128" s="110">
        <f>P118</f>
        <v>0.14594964204563668</v>
      </c>
      <c r="L128" s="11"/>
    </row>
    <row r="129" spans="1:12" s="107" customFormat="1" ht="14.65" thickBot="1" x14ac:dyDescent="0.5">
      <c r="A129" s="111" t="s">
        <v>107</v>
      </c>
      <c r="B129" s="112"/>
      <c r="C129" s="112"/>
      <c r="D129" s="112"/>
      <c r="E129" s="112"/>
      <c r="F129" s="112"/>
      <c r="G129" s="112"/>
      <c r="H129" s="112"/>
      <c r="I129" s="113" t="s">
        <v>108</v>
      </c>
      <c r="J129" s="114">
        <f>Q118</f>
        <v>0.57073110084876078</v>
      </c>
      <c r="L129" s="11"/>
    </row>
    <row r="130" spans="1:12" s="107" customFormat="1" x14ac:dyDescent="0.45">
      <c r="A130" s="115" t="s">
        <v>19</v>
      </c>
      <c r="B130" s="116"/>
      <c r="C130" s="116"/>
      <c r="D130" s="116"/>
      <c r="E130" s="116"/>
      <c r="F130" s="116"/>
      <c r="G130" s="116"/>
      <c r="H130" s="116"/>
      <c r="I130" s="116"/>
      <c r="J130" s="117">
        <f>SUM(J126:J129)</f>
        <v>0.94673862685893051</v>
      </c>
      <c r="L130" s="11"/>
    </row>
    <row r="131" spans="1:12" x14ac:dyDescent="0.45">
      <c r="A131" s="337"/>
      <c r="B131" s="337"/>
      <c r="C131" s="337"/>
      <c r="D131" s="337"/>
      <c r="E131" s="337"/>
      <c r="F131" s="337"/>
      <c r="G131" s="337"/>
      <c r="H131" s="337"/>
      <c r="I131" s="337"/>
      <c r="J131" s="337"/>
    </row>
    <row r="132" spans="1:12" x14ac:dyDescent="0.45">
      <c r="A132" s="316" t="s">
        <v>114</v>
      </c>
      <c r="B132" s="317"/>
      <c r="C132" s="317"/>
      <c r="D132" s="317"/>
      <c r="E132" s="317"/>
      <c r="F132" s="317"/>
      <c r="G132" s="317"/>
      <c r="H132" s="317"/>
      <c r="I132" s="317"/>
      <c r="J132" s="318"/>
    </row>
    <row r="133" spans="1:12" s="107" customFormat="1" x14ac:dyDescent="0.45">
      <c r="A133" s="1" t="s">
        <v>20</v>
      </c>
      <c r="B133" s="2"/>
      <c r="C133" s="2"/>
      <c r="D133" s="2"/>
      <c r="E133" s="2"/>
      <c r="F133" s="2"/>
      <c r="G133" s="2"/>
      <c r="H133" s="2"/>
      <c r="I133" s="2"/>
      <c r="J133" s="3"/>
      <c r="L133" s="11"/>
    </row>
    <row r="134" spans="1:12" s="107" customFormat="1" ht="16.5" x14ac:dyDescent="0.5">
      <c r="A134" s="4" t="s">
        <v>21</v>
      </c>
      <c r="B134" s="5"/>
      <c r="C134" s="5"/>
      <c r="D134" s="132">
        <v>39</v>
      </c>
      <c r="E134" s="6" t="s">
        <v>22</v>
      </c>
      <c r="F134" s="118" t="s">
        <v>109</v>
      </c>
      <c r="G134" s="5"/>
      <c r="H134" s="5"/>
      <c r="I134" s="130">
        <v>14</v>
      </c>
      <c r="J134" s="6" t="s">
        <v>23</v>
      </c>
      <c r="L134" s="11"/>
    </row>
    <row r="135" spans="1:12" s="107" customFormat="1" ht="16.5" x14ac:dyDescent="0.5">
      <c r="A135" s="7" t="s">
        <v>126</v>
      </c>
      <c r="B135" s="8"/>
      <c r="C135" s="8"/>
      <c r="D135" s="133">
        <v>40</v>
      </c>
      <c r="E135" s="9" t="s">
        <v>22</v>
      </c>
      <c r="F135" s="119" t="s">
        <v>110</v>
      </c>
      <c r="G135" s="8"/>
      <c r="H135" s="8"/>
      <c r="I135" s="131">
        <v>16.8</v>
      </c>
      <c r="J135" s="9" t="s">
        <v>23</v>
      </c>
      <c r="L135" s="11"/>
    </row>
    <row r="136" spans="1:12" s="107" customFormat="1" x14ac:dyDescent="0.45">
      <c r="A136" s="7" t="s">
        <v>24</v>
      </c>
      <c r="B136" s="8"/>
      <c r="C136" s="8"/>
      <c r="D136" s="10">
        <f>D134/D135</f>
        <v>0.97499999999999998</v>
      </c>
      <c r="E136" s="9"/>
      <c r="F136" s="7" t="s">
        <v>25</v>
      </c>
      <c r="G136" s="8"/>
      <c r="H136" s="8"/>
      <c r="I136" s="10">
        <f>I134/I135</f>
        <v>0.83333333333333326</v>
      </c>
      <c r="J136" s="9"/>
      <c r="L136" s="11"/>
    </row>
    <row r="138" spans="1:12" s="107" customFormat="1" x14ac:dyDescent="0.45">
      <c r="A138" s="333"/>
      <c r="B138" s="334"/>
      <c r="C138" s="335"/>
      <c r="D138" s="149" t="s">
        <v>26</v>
      </c>
      <c r="E138" s="149" t="s">
        <v>27</v>
      </c>
      <c r="F138" s="149" t="s">
        <v>28</v>
      </c>
      <c r="G138" s="149" t="s">
        <v>29</v>
      </c>
      <c r="H138" s="150" t="s">
        <v>19</v>
      </c>
      <c r="I138" s="11"/>
      <c r="J138" s="11"/>
      <c r="L138" s="11"/>
    </row>
    <row r="139" spans="1:12" s="107" customFormat="1" x14ac:dyDescent="0.45">
      <c r="A139" s="358" t="s">
        <v>30</v>
      </c>
      <c r="B139" s="359"/>
      <c r="C139" s="360"/>
      <c r="D139" s="151">
        <f>J126</f>
        <v>0.23005788396453303</v>
      </c>
      <c r="E139" s="151">
        <f>J127</f>
        <v>0</v>
      </c>
      <c r="F139" s="151">
        <f>J128</f>
        <v>0.14594964204563668</v>
      </c>
      <c r="G139" s="151">
        <f>J129</f>
        <v>0.57073110084876078</v>
      </c>
      <c r="H139" s="152">
        <f>SUM(D139:G139)</f>
        <v>0.94673862685893051</v>
      </c>
      <c r="I139" s="11"/>
      <c r="J139" s="11"/>
      <c r="L139" s="11"/>
    </row>
    <row r="140" spans="1:12" s="107" customFormat="1" x14ac:dyDescent="0.45">
      <c r="A140" s="319" t="s">
        <v>31</v>
      </c>
      <c r="B140" s="320"/>
      <c r="C140" s="321"/>
      <c r="D140" s="153"/>
      <c r="E140" s="154">
        <f>D136</f>
        <v>0.97499999999999998</v>
      </c>
      <c r="F140" s="153"/>
      <c r="G140" s="154">
        <f>D136</f>
        <v>0.97499999999999998</v>
      </c>
      <c r="H140" s="153"/>
      <c r="I140" s="11"/>
      <c r="J140" s="11"/>
      <c r="L140" s="11"/>
    </row>
    <row r="141" spans="1:12" ht="14.65" thickBot="1" x14ac:dyDescent="0.5">
      <c r="A141" s="322" t="s">
        <v>32</v>
      </c>
      <c r="B141" s="323"/>
      <c r="C141" s="324"/>
      <c r="D141" s="155"/>
      <c r="E141" s="155"/>
      <c r="F141" s="156">
        <f>I136</f>
        <v>0.83333333333333326</v>
      </c>
      <c r="G141" s="156">
        <f>I136</f>
        <v>0.83333333333333326</v>
      </c>
      <c r="H141" s="155"/>
    </row>
    <row r="142" spans="1:12" x14ac:dyDescent="0.45">
      <c r="A142" s="325" t="s">
        <v>33</v>
      </c>
      <c r="B142" s="326"/>
      <c r="C142" s="327"/>
      <c r="D142" s="157">
        <f>D139</f>
        <v>0.23005788396453303</v>
      </c>
      <c r="E142" s="157">
        <f>E139*E140</f>
        <v>0</v>
      </c>
      <c r="F142" s="157">
        <f>F139*F141</f>
        <v>0.12162470170469722</v>
      </c>
      <c r="G142" s="157">
        <f>G139*G140*G141</f>
        <v>0.46371901943961807</v>
      </c>
      <c r="H142" s="158">
        <f>SUM(D142:G142)</f>
        <v>0.8154016051088484</v>
      </c>
    </row>
    <row r="143" spans="1:12" ht="15.75" x14ac:dyDescent="0.45">
      <c r="A143" s="214" t="s">
        <v>34</v>
      </c>
      <c r="B143" s="159"/>
      <c r="C143" s="159"/>
      <c r="D143" s="160"/>
      <c r="E143" s="161"/>
      <c r="F143" s="160"/>
      <c r="G143" s="160"/>
      <c r="H143" s="162">
        <f>SUM(H142:H142)</f>
        <v>0.8154016051088484</v>
      </c>
    </row>
    <row r="145" spans="1:9" ht="14.25" customHeight="1" x14ac:dyDescent="0.45">
      <c r="A145" s="297" t="s">
        <v>127</v>
      </c>
      <c r="B145" s="298"/>
      <c r="C145" s="298"/>
      <c r="D145" s="298"/>
      <c r="E145" s="298"/>
      <c r="F145" s="298"/>
      <c r="G145" s="298"/>
      <c r="H145" s="298"/>
      <c r="I145" s="299"/>
    </row>
    <row r="146" spans="1:9" x14ac:dyDescent="0.45">
      <c r="A146" s="300"/>
      <c r="B146" s="301"/>
      <c r="C146" s="301"/>
      <c r="D146" s="301"/>
      <c r="E146" s="301"/>
      <c r="F146" s="301"/>
      <c r="G146" s="301"/>
      <c r="H146" s="301"/>
      <c r="I146" s="302"/>
    </row>
    <row r="147" spans="1:9" x14ac:dyDescent="0.45">
      <c r="A147" s="300"/>
      <c r="B147" s="301"/>
      <c r="C147" s="301"/>
      <c r="D147" s="301"/>
      <c r="E147" s="301"/>
      <c r="F147" s="301"/>
      <c r="G147" s="301"/>
      <c r="H147" s="301"/>
      <c r="I147" s="302"/>
    </row>
    <row r="148" spans="1:9" x14ac:dyDescent="0.45">
      <c r="A148" s="300"/>
      <c r="B148" s="301"/>
      <c r="C148" s="301"/>
      <c r="D148" s="301"/>
      <c r="E148" s="301"/>
      <c r="F148" s="301"/>
      <c r="G148" s="301"/>
      <c r="H148" s="301"/>
      <c r="I148" s="302"/>
    </row>
    <row r="149" spans="1:9" x14ac:dyDescent="0.45">
      <c r="A149" s="300"/>
      <c r="B149" s="301"/>
      <c r="C149" s="301"/>
      <c r="D149" s="301"/>
      <c r="E149" s="301"/>
      <c r="F149" s="301"/>
      <c r="G149" s="301"/>
      <c r="H149" s="301"/>
      <c r="I149" s="302"/>
    </row>
    <row r="150" spans="1:9" x14ac:dyDescent="0.45">
      <c r="A150" s="300"/>
      <c r="B150" s="301"/>
      <c r="C150" s="301"/>
      <c r="D150" s="301"/>
      <c r="E150" s="301"/>
      <c r="F150" s="301"/>
      <c r="G150" s="301"/>
      <c r="H150" s="301"/>
      <c r="I150" s="302"/>
    </row>
    <row r="151" spans="1:9" x14ac:dyDescent="0.45">
      <c r="A151" s="300"/>
      <c r="B151" s="301"/>
      <c r="C151" s="301"/>
      <c r="D151" s="301"/>
      <c r="E151" s="301"/>
      <c r="F151" s="301"/>
      <c r="G151" s="301"/>
      <c r="H151" s="301"/>
      <c r="I151" s="302"/>
    </row>
    <row r="152" spans="1:9" x14ac:dyDescent="0.45">
      <c r="A152" s="300"/>
      <c r="B152" s="301"/>
      <c r="C152" s="301"/>
      <c r="D152" s="301"/>
      <c r="E152" s="301"/>
      <c r="F152" s="301"/>
      <c r="G152" s="301"/>
      <c r="H152" s="301"/>
      <c r="I152" s="302"/>
    </row>
    <row r="153" spans="1:9" ht="15.75" x14ac:dyDescent="0.5">
      <c r="A153" s="303" t="s">
        <v>154</v>
      </c>
      <c r="B153" s="304"/>
      <c r="C153" s="304"/>
      <c r="D153" s="304"/>
      <c r="E153" s="304"/>
      <c r="F153" s="304"/>
      <c r="G153" s="304"/>
      <c r="H153" s="304"/>
      <c r="I153" s="305"/>
    </row>
  </sheetData>
  <sheetProtection password="CFD5" sheet="1" formatColumns="0" selectLockedCells="1"/>
  <mergeCells count="53">
    <mergeCell ref="A139:C139"/>
    <mergeCell ref="A123:J123"/>
    <mergeCell ref="A124:H125"/>
    <mergeCell ref="A17:F17"/>
    <mergeCell ref="A25:H25"/>
    <mergeCell ref="A18:F18"/>
    <mergeCell ref="A19:F19"/>
    <mergeCell ref="A20:F20"/>
    <mergeCell ref="A21:F21"/>
    <mergeCell ref="A10:B10"/>
    <mergeCell ref="A13:F13"/>
    <mergeCell ref="A14:F14"/>
    <mergeCell ref="A15:F15"/>
    <mergeCell ref="A16:F16"/>
    <mergeCell ref="K49:K54"/>
    <mergeCell ref="A26:G26"/>
    <mergeCell ref="A27:G27"/>
    <mergeCell ref="A29:G29"/>
    <mergeCell ref="H32:H33"/>
    <mergeCell ref="H36:H37"/>
    <mergeCell ref="A28:F28"/>
    <mergeCell ref="A48:H48"/>
    <mergeCell ref="C38:D38"/>
    <mergeCell ref="C39:D39"/>
    <mergeCell ref="H39:H40"/>
    <mergeCell ref="C40:D40"/>
    <mergeCell ref="H42:H43"/>
    <mergeCell ref="I124:I125"/>
    <mergeCell ref="J124:J125"/>
    <mergeCell ref="A138:C138"/>
    <mergeCell ref="A122:J122"/>
    <mergeCell ref="A131:J131"/>
    <mergeCell ref="A1:J1"/>
    <mergeCell ref="A2:J2"/>
    <mergeCell ref="A3:J3"/>
    <mergeCell ref="A145:I152"/>
    <mergeCell ref="A153:I153"/>
    <mergeCell ref="A49:F49"/>
    <mergeCell ref="A32:F32"/>
    <mergeCell ref="A9:H9"/>
    <mergeCell ref="A22:F22"/>
    <mergeCell ref="A23:F23"/>
    <mergeCell ref="A132:J132"/>
    <mergeCell ref="A140:C140"/>
    <mergeCell ref="A141:C141"/>
    <mergeCell ref="A142:C142"/>
    <mergeCell ref="A11:F11"/>
    <mergeCell ref="A12:F12"/>
    <mergeCell ref="A4:J4"/>
    <mergeCell ref="A5:J5"/>
    <mergeCell ref="A6:J6"/>
    <mergeCell ref="I7:J7"/>
    <mergeCell ref="A7:C7"/>
  </mergeCells>
  <conditionalFormatting sqref="A11:F21">
    <cfRule type="expression" dxfId="3" priority="5">
      <formula>$G11=$F$10</formula>
    </cfRule>
  </conditionalFormatting>
  <conditionalFormatting sqref="A22:F22">
    <cfRule type="expression" dxfId="2" priority="3">
      <formula>$A$28=0</formula>
    </cfRule>
  </conditionalFormatting>
  <conditionalFormatting sqref="A23:F23">
    <cfRule type="expression" dxfId="1" priority="2">
      <formula>$A$28=0</formula>
    </cfRule>
  </conditionalFormatting>
  <conditionalFormatting sqref="A28:G28">
    <cfRule type="expression" dxfId="0" priority="1">
      <formula>$A$28=0</formula>
    </cfRule>
  </conditionalFormatting>
  <dataValidations count="11">
    <dataValidation type="decimal" errorStyle="warning" allowBlank="1" showInputMessage="1" showErrorMessage="1" error="Wert erscheint hoch, bzw darf NICHT größer 0 sein!" sqref="G37:G38" xr:uid="{33969F69-AE4A-4536-8E82-791FEFD68525}">
      <formula1>-15</formula1>
      <formula2>0</formula2>
    </dataValidation>
    <dataValidation type="decimal" allowBlank="1" showInputMessage="1" showErrorMessage="1" sqref="E39 D113" xr:uid="{49A6BAB7-6BFF-407C-83FA-A12FD11A5CBF}">
      <formula1>0</formula1>
      <formula2>1</formula2>
    </dataValidation>
    <dataValidation type="list" allowBlank="1" showInputMessage="1" showErrorMessage="1" sqref="E83" xr:uid="{450CAB50-62E9-44EF-933A-300223C67E78}">
      <formula1>$F$83:$F$84</formula1>
    </dataValidation>
    <dataValidation type="date" operator="greaterThan" allowBlank="1" showInputMessage="1" showErrorMessage="1" sqref="A10:B10" xr:uid="{ED0A9BB4-F3FF-4B69-B0FD-F23E2A5E4441}">
      <formula1>42005</formula1>
    </dataValidation>
    <dataValidation type="decimal" errorStyle="warning" allowBlank="1" showInputMessage="1" showErrorMessage="1" error="Bitte Eingabewert prüfen!" sqref="H11:H23" xr:uid="{70EE70C1-D0D4-4E8C-A088-61FA858734E3}">
      <formula1>0</formula1>
      <formula2>0.2</formula2>
    </dataValidation>
    <dataValidation type="list" showInputMessage="1" showErrorMessage="1" sqref="G11:G23" xr:uid="{05F00216-C831-47A0-9928-1687DAC23D59}">
      <formula1>$E$10:$F$10</formula1>
    </dataValidation>
    <dataValidation type="decimal" errorStyle="warning" allowBlank="1" showInputMessage="1" showErrorMessage="1" error="Wert muss negativ sein; über - 15 Tage ist unplausibel." sqref="G42:G43 G45:G46" xr:uid="{F7B4C398-9AB6-4131-85AC-8AF515772120}">
      <formula1>-15</formula1>
      <formula2>0</formula2>
    </dataValidation>
    <dataValidation type="decimal" errorStyle="warning" allowBlank="1" showInputMessage="1" showErrorMessage="1" error="Bitte Eingabe prüfen!" sqref="J117" xr:uid="{DC4B5C24-E170-4CC4-AAF8-DB1588C26256}">
      <formula1>-0.05</formula1>
      <formula2>0.07</formula2>
    </dataValidation>
    <dataValidation type="decimal" errorStyle="warning" allowBlank="1" showInputMessage="1" showErrorMessage="1" error="Wert ist unplausibel!" sqref="D134:D135" xr:uid="{0FE0E741-E4C4-45D3-87D7-971EE1FEA9C6}">
      <formula1>30</formula1>
      <formula2>50</formula2>
    </dataValidation>
    <dataValidation type="decimal" errorStyle="warning" allowBlank="1" showInputMessage="1" showErrorMessage="1" error="Wert ist unplausibel!" sqref="I134:I135" xr:uid="{4B0A2F66-5CAF-43D1-BF4F-3109CBDA2EE3}">
      <formula1>8</formula1>
      <formula2>20</formula2>
    </dataValidation>
    <dataValidation type="whole" allowBlank="1" showInputMessage="1" showErrorMessage="1" error="KZ kann nur 0, 1, 2 oder 3 sein!" sqref="K117" xr:uid="{585B7766-9B0C-49B5-B423-B401901F09CC}">
      <formula1>0</formula1>
      <formula2>3</formula2>
    </dataValidation>
  </dataValidations>
  <hyperlinks>
    <hyperlink ref="A153" r:id="rId1" xr:uid="{4D3F0AD9-147E-4C6B-A867-25833410B4ED}"/>
    <hyperlink ref="A7" r:id="rId2" xr:uid="{22444857-CCAF-4314-9B69-9C70FC42C1B2}"/>
    <hyperlink ref="I7" r:id="rId3" xr:uid="{6AC83CAD-0862-4DBB-B2BE-D79828A135B3}"/>
  </hyperlinks>
  <pageMargins left="0.7" right="0.7" top="0.75" bottom="0.75" header="0.3" footer="0.3"/>
  <pageSetup paperSize="9" orientation="portrait" r:id="rId4"/>
  <headerFooter>
    <oddFooter>&amp;LSeite &amp;P/&amp;N&amp;C&amp;"-,Fett"Personalnebenkosten&amp;"-,Standard"
Baugewerbe und Bauind.</oddFooter>
  </headerFooter>
  <rowBreaks count="3" manualBreakCount="3">
    <brk id="30" max="16383" man="1"/>
    <brk id="59" max="16383" man="1"/>
    <brk id="108"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Lies mich</vt:lpstr>
      <vt:lpstr>DPNK-Stamm</vt:lpstr>
      <vt:lpstr>Baugewerbe</vt:lpstr>
      <vt:lpstr>Baugewerbe!Druckbereich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Umgelegte Lohnnebenkosten Bau</dc:title>
  <dc:creator/>
  <cp:keywords>Lohnnebenkosten, ÖNORM B 2061, K3-Blatt, Praktische Baukalkulation, Mittellohnpreis, Bruttomittellohnpreis</cp:keywords>
  <cp:lastModifiedBy/>
  <dcterms:created xsi:type="dcterms:W3CDTF">2015-06-05T18:19:34Z</dcterms:created>
  <dcterms:modified xsi:type="dcterms:W3CDTF">2022-04-20T07:51:52Z</dcterms:modified>
</cp:coreProperties>
</file>